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E1052647-EC8F-4DDE-987E-597E4A28E27F}" xr6:coauthVersionLast="47" xr6:coauthVersionMax="47" xr10:uidLastSave="{00000000-0000-0000-0000-000000000000}"/>
  <workbookProtection workbookAlgorithmName="SHA-512" workbookHashValue="IGkQKyaAKrx1WprfGtN9+exlEyRsbLKHkyZezrPKcmXnY7lJ5rPAv9ZiMFTNBEED3+fZNq1mXfJ4VFYFJAkGHw==" workbookSaltValue="5w+VozwgFsmFhq54B9Kc1A==" workbookSpinCount="100000" lockStructure="1"/>
  <bookViews>
    <workbookView xWindow="-108" yWindow="-108" windowWidth="23256" windowHeight="12456" xr2:uid="{00000000-000D-0000-FFFF-FFFF00000000}"/>
  </bookViews>
  <sheets>
    <sheet name="SCORER FINA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0" i="4" l="1"/>
  <c r="AI73" i="4" l="1"/>
  <c r="AK73" i="4" s="1"/>
  <c r="AE73" i="4"/>
  <c r="P73" i="4"/>
  <c r="R73" i="4" s="1"/>
  <c r="L73" i="4"/>
  <c r="AI72" i="4"/>
  <c r="AK72" i="4" s="1"/>
  <c r="AE72" i="4"/>
  <c r="P72" i="4"/>
  <c r="R72" i="4" s="1"/>
  <c r="L72" i="4"/>
  <c r="AI71" i="4"/>
  <c r="AK71" i="4" s="1"/>
  <c r="AE71" i="4"/>
  <c r="P71" i="4"/>
  <c r="R71" i="4" s="1"/>
  <c r="L71" i="4"/>
  <c r="AI70" i="4"/>
  <c r="AK70" i="4" s="1"/>
  <c r="AE70" i="4"/>
  <c r="P70" i="4"/>
  <c r="R70" i="4" s="1"/>
  <c r="L70" i="4"/>
  <c r="AI69" i="4"/>
  <c r="AK69" i="4" s="1"/>
  <c r="AE69" i="4"/>
  <c r="P69" i="4"/>
  <c r="R69" i="4" s="1"/>
  <c r="L69" i="4"/>
  <c r="AI68" i="4"/>
  <c r="AK68" i="4" s="1"/>
  <c r="AE68" i="4"/>
  <c r="AB68" i="4"/>
  <c r="P68" i="4"/>
  <c r="R68" i="4" s="1"/>
  <c r="L68" i="4"/>
  <c r="AK67" i="4"/>
  <c r="AI67" i="4"/>
  <c r="AE67" i="4"/>
  <c r="P67" i="4"/>
  <c r="R67" i="4" s="1"/>
  <c r="L67" i="4"/>
  <c r="AI66" i="4"/>
  <c r="AK66" i="4" s="1"/>
  <c r="AE66" i="4"/>
  <c r="P66" i="4"/>
  <c r="R66" i="4" s="1"/>
  <c r="L66" i="4"/>
  <c r="AI65" i="4"/>
  <c r="AK65" i="4" s="1"/>
  <c r="AE65" i="4"/>
  <c r="P65" i="4"/>
  <c r="R65" i="4" s="1"/>
  <c r="L65" i="4"/>
  <c r="AI64" i="4"/>
  <c r="AK64" i="4" s="1"/>
  <c r="AE64" i="4"/>
  <c r="P64" i="4"/>
  <c r="R64" i="4" s="1"/>
  <c r="L64" i="4"/>
  <c r="AI63" i="4"/>
  <c r="AK63" i="4" s="1"/>
  <c r="AE63" i="4"/>
  <c r="P63" i="4"/>
  <c r="R63" i="4" s="1"/>
  <c r="L63" i="4"/>
  <c r="P61" i="4"/>
  <c r="R61" i="4" s="1"/>
  <c r="L61" i="4"/>
  <c r="AI60" i="4"/>
  <c r="AK60" i="4" s="1"/>
  <c r="AE60" i="4"/>
  <c r="P60" i="4"/>
  <c r="R60" i="4" s="1"/>
  <c r="L60" i="4"/>
  <c r="P59" i="4"/>
  <c r="R59" i="4" s="1"/>
  <c r="L59" i="4"/>
  <c r="P58" i="4"/>
  <c r="R58" i="4" s="1"/>
  <c r="L58" i="4"/>
  <c r="P57" i="4"/>
  <c r="R57" i="4" s="1"/>
  <c r="L57" i="4"/>
  <c r="P56" i="4"/>
  <c r="R56" i="4" s="1"/>
  <c r="L56" i="4"/>
  <c r="AI55" i="4"/>
  <c r="AK55" i="4" s="1"/>
  <c r="AE55" i="4"/>
  <c r="P55" i="4"/>
  <c r="R55" i="4" s="1"/>
  <c r="L55" i="4"/>
  <c r="AI54" i="4"/>
  <c r="AK54" i="4" s="1"/>
  <c r="AE54" i="4"/>
  <c r="R54" i="4"/>
  <c r="P54" i="4"/>
  <c r="L54" i="4"/>
  <c r="P52" i="4"/>
  <c r="R52" i="4" s="1"/>
  <c r="L52" i="4"/>
  <c r="R51" i="4"/>
  <c r="P51" i="4"/>
  <c r="L51" i="4"/>
  <c r="AI50" i="4"/>
  <c r="AK50" i="4" s="1"/>
  <c r="AE50" i="4"/>
  <c r="P50" i="4"/>
  <c r="R50" i="4" s="1"/>
  <c r="L50" i="4"/>
  <c r="AI49" i="4"/>
  <c r="AK49" i="4" s="1"/>
  <c r="AE49" i="4"/>
  <c r="P49" i="4"/>
  <c r="R49" i="4" s="1"/>
  <c r="L49" i="4"/>
  <c r="P48" i="4"/>
  <c r="R48" i="4" s="1"/>
  <c r="L48" i="4"/>
  <c r="AI47" i="4"/>
  <c r="AK47" i="4" s="1"/>
  <c r="AE47" i="4"/>
  <c r="P47" i="4"/>
  <c r="R47" i="4" s="1"/>
  <c r="L47" i="4"/>
  <c r="P46" i="4"/>
  <c r="R46" i="4" s="1"/>
  <c r="L46" i="4"/>
  <c r="AI45" i="4"/>
  <c r="AK45" i="4" s="1"/>
  <c r="AE45" i="4"/>
  <c r="P45" i="4"/>
  <c r="R45" i="4" s="1"/>
  <c r="L45" i="4"/>
  <c r="AI44" i="4"/>
  <c r="AK44" i="4" s="1"/>
  <c r="AE44" i="4"/>
  <c r="P44" i="4"/>
  <c r="R44" i="4" s="1"/>
  <c r="L44" i="4"/>
  <c r="AI43" i="4"/>
  <c r="AK43" i="4" s="1"/>
  <c r="AE43" i="4"/>
  <c r="R43" i="4"/>
  <c r="P43" i="4"/>
  <c r="L43" i="4"/>
  <c r="P41" i="4"/>
  <c r="R41" i="4" s="1"/>
  <c r="L41" i="4"/>
  <c r="R40" i="4"/>
  <c r="P40" i="4"/>
  <c r="L40" i="4"/>
  <c r="P39" i="4"/>
  <c r="R39" i="4" s="1"/>
  <c r="L39" i="4"/>
  <c r="R38" i="4"/>
  <c r="P38" i="4"/>
  <c r="L38" i="4"/>
  <c r="P37" i="4"/>
  <c r="R37" i="4" s="1"/>
  <c r="L37" i="4"/>
  <c r="P36" i="4"/>
  <c r="R36" i="4" s="1"/>
  <c r="L36" i="4"/>
  <c r="AI33" i="4"/>
  <c r="AK33" i="4" s="1"/>
  <c r="AE33" i="4"/>
  <c r="P33" i="4"/>
  <c r="R33" i="4" s="1"/>
  <c r="L33" i="4"/>
  <c r="AI32" i="4"/>
  <c r="AK32" i="4" s="1"/>
  <c r="AE32" i="4"/>
  <c r="P32" i="4"/>
  <c r="R32" i="4" s="1"/>
  <c r="L32" i="4"/>
  <c r="AI30" i="4"/>
  <c r="AK30" i="4" s="1"/>
  <c r="AE30" i="4"/>
  <c r="P30" i="4"/>
  <c r="L30" i="4"/>
  <c r="R30" i="4" s="1"/>
  <c r="AI29" i="4"/>
  <c r="AK29" i="4" s="1"/>
  <c r="AE29" i="4"/>
  <c r="P29" i="4"/>
  <c r="R29" i="4" s="1"/>
  <c r="L29" i="4"/>
  <c r="AI28" i="4"/>
  <c r="AK28" i="4" s="1"/>
  <c r="AE28" i="4"/>
  <c r="P28" i="4"/>
  <c r="R28" i="4" s="1"/>
  <c r="L28" i="4"/>
  <c r="AI27" i="4"/>
  <c r="AK27" i="4" s="1"/>
  <c r="AE27" i="4"/>
  <c r="R27" i="4"/>
  <c r="P27" i="4"/>
  <c r="L27" i="4"/>
  <c r="AI26" i="4"/>
  <c r="AK26" i="4" s="1"/>
  <c r="AE26" i="4"/>
  <c r="P26" i="4"/>
  <c r="L26" i="4"/>
  <c r="AI25" i="4"/>
  <c r="AK25" i="4" s="1"/>
  <c r="AE25" i="4"/>
  <c r="P25" i="4"/>
  <c r="R25" i="4" s="1"/>
  <c r="L25" i="4"/>
  <c r="AI24" i="4"/>
  <c r="AK24" i="4" s="1"/>
  <c r="AE24" i="4"/>
  <c r="P24" i="4"/>
  <c r="R24" i="4" s="1"/>
  <c r="L24" i="4"/>
  <c r="AI23" i="4"/>
  <c r="AK23" i="4" s="1"/>
  <c r="AE23" i="4"/>
  <c r="P23" i="4"/>
  <c r="R23" i="4" s="1"/>
  <c r="L23" i="4"/>
  <c r="AI21" i="4"/>
  <c r="AK21" i="4" s="1"/>
  <c r="AE21" i="4"/>
  <c r="P21" i="4"/>
  <c r="R21" i="4" s="1"/>
  <c r="L21" i="4"/>
  <c r="AI20" i="4"/>
  <c r="AE20" i="4"/>
  <c r="P20" i="4"/>
  <c r="R20" i="4" s="1"/>
  <c r="L20" i="4"/>
  <c r="AI19" i="4"/>
  <c r="AK19" i="4" s="1"/>
  <c r="AE19" i="4"/>
  <c r="R19" i="4"/>
  <c r="P19" i="4"/>
  <c r="L19" i="4"/>
  <c r="AI18" i="4"/>
  <c r="AK18" i="4" s="1"/>
  <c r="AE18" i="4"/>
  <c r="P18" i="4"/>
  <c r="R18" i="4" s="1"/>
  <c r="L18" i="4"/>
  <c r="AI17" i="4"/>
  <c r="AK17" i="4" s="1"/>
  <c r="AE17" i="4"/>
  <c r="P17" i="4"/>
  <c r="R17" i="4" s="1"/>
  <c r="L17" i="4"/>
  <c r="AI16" i="4"/>
  <c r="AK16" i="4" s="1"/>
  <c r="AE16" i="4"/>
  <c r="P16" i="4"/>
  <c r="R16" i="4" s="1"/>
  <c r="L16" i="4"/>
  <c r="AI15" i="4"/>
  <c r="AK15" i="4" s="1"/>
  <c r="AE15" i="4"/>
  <c r="R15" i="4"/>
  <c r="P15" i="4"/>
  <c r="L15" i="4"/>
  <c r="AI14" i="4"/>
  <c r="AK14" i="4" s="1"/>
  <c r="AE14" i="4"/>
  <c r="P14" i="4"/>
  <c r="R14" i="4" s="1"/>
  <c r="L14" i="4"/>
  <c r="AI13" i="4"/>
  <c r="AK13" i="4" s="1"/>
  <c r="AE13" i="4"/>
  <c r="P13" i="4"/>
  <c r="R13" i="4" s="1"/>
  <c r="L13" i="4"/>
  <c r="AI12" i="4"/>
  <c r="AK12" i="4" s="1"/>
  <c r="AE12" i="4"/>
  <c r="P12" i="4"/>
  <c r="R12" i="4" s="1"/>
  <c r="L12" i="4"/>
  <c r="AI11" i="4"/>
  <c r="AK11" i="4" s="1"/>
  <c r="AE11" i="4"/>
  <c r="P11" i="4"/>
  <c r="R11" i="4" s="1"/>
  <c r="L11" i="4"/>
  <c r="AI10" i="4"/>
  <c r="AK10" i="4" s="1"/>
  <c r="AE10" i="4"/>
  <c r="P10" i="4"/>
  <c r="R10" i="4" s="1"/>
  <c r="L10" i="4"/>
  <c r="AI9" i="4"/>
  <c r="AK9" i="4" s="1"/>
  <c r="AE9" i="4"/>
  <c r="P9" i="4"/>
  <c r="R9" i="4" s="1"/>
  <c r="L9" i="4"/>
  <c r="AI8" i="4"/>
  <c r="AK8" i="4" s="1"/>
  <c r="AE8" i="4"/>
  <c r="P8" i="4"/>
  <c r="L8" i="4"/>
  <c r="R8" i="4" s="1"/>
  <c r="AI7" i="4"/>
  <c r="AK7" i="4" s="1"/>
  <c r="AE7" i="4"/>
  <c r="P7" i="4"/>
  <c r="R7" i="4" s="1"/>
  <c r="L7" i="4"/>
  <c r="AI6" i="4"/>
  <c r="AK6" i="4" s="1"/>
  <c r="AE6" i="4"/>
  <c r="P6" i="4"/>
  <c r="R6" i="4" s="1"/>
  <c r="L6" i="4"/>
  <c r="AI5" i="4"/>
  <c r="AK5" i="4" s="1"/>
  <c r="AE5" i="4"/>
  <c r="P5" i="4"/>
  <c r="R5" i="4" s="1"/>
  <c r="L5" i="4"/>
  <c r="R26" i="4" l="1"/>
</calcChain>
</file>

<file path=xl/sharedStrings.xml><?xml version="1.0" encoding="utf-8"?>
<sst xmlns="http://schemas.openxmlformats.org/spreadsheetml/2006/main" count="139" uniqueCount="79">
  <si>
    <t>SATS PERFORMANCE TABLES</t>
  </si>
  <si>
    <t>MEN</t>
  </si>
  <si>
    <t>WOMEN</t>
  </si>
  <si>
    <t>a</t>
  </si>
  <si>
    <t>b</t>
  </si>
  <si>
    <t>c</t>
  </si>
  <si>
    <t>d</t>
  </si>
  <si>
    <t>e</t>
  </si>
  <si>
    <t>f</t>
  </si>
  <si>
    <t>600pts</t>
  </si>
  <si>
    <t>300pts</t>
  </si>
  <si>
    <t>0pts</t>
  </si>
  <si>
    <t>300&gt;0 interval</t>
  </si>
  <si>
    <t>Performance</t>
  </si>
  <si>
    <t>Score</t>
  </si>
  <si>
    <t>600 pts</t>
  </si>
  <si>
    <t>TRACK</t>
  </si>
  <si>
    <t>Min</t>
  </si>
  <si>
    <t>Secs</t>
  </si>
  <si>
    <t>Wind</t>
  </si>
  <si>
    <t>wind adjustment 6pts per 1.0</t>
  </si>
  <si>
    <t>Mile</t>
  </si>
  <si>
    <t>2000SC</t>
  </si>
  <si>
    <t>3000SC</t>
  </si>
  <si>
    <t>60H</t>
  </si>
  <si>
    <t>110H</t>
  </si>
  <si>
    <t>100H</t>
  </si>
  <si>
    <t>400H</t>
  </si>
  <si>
    <t>FIELD</t>
  </si>
  <si>
    <t>Dist</t>
  </si>
  <si>
    <t>High Jump</t>
  </si>
  <si>
    <t>Pole Vault</t>
  </si>
  <si>
    <t>Long Jump</t>
  </si>
  <si>
    <t>Triple Jump</t>
  </si>
  <si>
    <t>Shot</t>
  </si>
  <si>
    <t>Discus</t>
  </si>
  <si>
    <t>Hammer</t>
  </si>
  <si>
    <t>Javelin</t>
  </si>
  <si>
    <t>MULTIS</t>
  </si>
  <si>
    <t>Points</t>
  </si>
  <si>
    <t>Heptathlon</t>
  </si>
  <si>
    <t>Pen</t>
  </si>
  <si>
    <t>Decathlon</t>
  </si>
  <si>
    <t>Hept</t>
  </si>
  <si>
    <t>UNDER 20 MEN</t>
  </si>
  <si>
    <t>1500SC</t>
  </si>
  <si>
    <t>Shot 6k</t>
  </si>
  <si>
    <t>Discus 1.75k</t>
  </si>
  <si>
    <t>Hammer 6k</t>
  </si>
  <si>
    <t>UNDER 17 MEN</t>
  </si>
  <si>
    <t>UNDER 17 WOMEN</t>
  </si>
  <si>
    <t>80H</t>
  </si>
  <si>
    <t>300H</t>
  </si>
  <si>
    <t>Shot 5k</t>
  </si>
  <si>
    <t>Shot 3k</t>
  </si>
  <si>
    <t>Discus 1.5k</t>
  </si>
  <si>
    <t>Hammer 3k</t>
  </si>
  <si>
    <t>Hammer 5k</t>
  </si>
  <si>
    <t>Javelin (500g)</t>
  </si>
  <si>
    <t>Javelin 700g</t>
  </si>
  <si>
    <t>UNDER 15 BOYS</t>
  </si>
  <si>
    <t>UNDER 15 GIRLS</t>
  </si>
  <si>
    <t>75H</t>
  </si>
  <si>
    <t>Shot 4k</t>
  </si>
  <si>
    <t>Pentathlon</t>
  </si>
  <si>
    <t>Discus 1.25k</t>
  </si>
  <si>
    <t>Hammer 4k</t>
  </si>
  <si>
    <t>Javelin 600g</t>
  </si>
  <si>
    <t>UNDER 13 BOYS</t>
  </si>
  <si>
    <t>UNDER 13 GIRLS</t>
  </si>
  <si>
    <t>Shot 3.25k</t>
  </si>
  <si>
    <t>Discus 1k</t>
  </si>
  <si>
    <t>Javelin 400g</t>
  </si>
  <si>
    <t>70H</t>
  </si>
  <si>
    <t>Shot 2.72k</t>
  </si>
  <si>
    <t>Discus 0.75k</t>
  </si>
  <si>
    <t>1M</t>
  </si>
  <si>
    <t>Octathlon</t>
  </si>
  <si>
    <t>Hammer 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</si>
</sst>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0"/>
      <name val="Georgia"/>
      <family val="1"/>
    </font>
    <font>
      <sz val="10"/>
      <color theme="1"/>
      <name val="Georgia"/>
      <family val="1"/>
    </font>
    <font>
      <b/>
      <sz val="24"/>
      <color theme="0"/>
      <name val="Georgia"/>
      <family val="1"/>
    </font>
    <font>
      <b/>
      <sz val="14"/>
      <color theme="0"/>
      <name val="Georgia"/>
      <family val="1"/>
    </font>
    <font>
      <b/>
      <sz val="10"/>
      <color theme="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B8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3" fillId="5" borderId="0" xfId="0" applyFont="1" applyFill="1"/>
    <xf numFmtId="0" fontId="2" fillId="5" borderId="0" xfId="0" applyFont="1" applyFill="1"/>
    <xf numFmtId="0" fontId="2" fillId="6" borderId="0" xfId="0" applyFont="1" applyFill="1"/>
    <xf numFmtId="0" fontId="3" fillId="6" borderId="0" xfId="0" applyFont="1" applyFill="1" applyAlignment="1">
      <alignment horizontal="right"/>
    </xf>
    <xf numFmtId="0" fontId="0" fillId="5" borderId="0" xfId="0" applyFill="1"/>
    <xf numFmtId="2" fontId="5" fillId="5" borderId="1" xfId="0" applyNumberFormat="1" applyFont="1" applyFill="1" applyBorder="1"/>
    <xf numFmtId="0" fontId="2" fillId="6" borderId="0" xfId="0" applyFont="1" applyFill="1" applyAlignment="1">
      <alignment horizontal="left"/>
    </xf>
    <xf numFmtId="0" fontId="3" fillId="6" borderId="0" xfId="0" applyFont="1" applyFill="1"/>
    <xf numFmtId="2" fontId="5" fillId="6" borderId="1" xfId="0" applyNumberFormat="1" applyFont="1" applyFill="1" applyBorder="1"/>
    <xf numFmtId="0" fontId="0" fillId="6" borderId="0" xfId="0" applyFill="1"/>
    <xf numFmtId="0" fontId="0" fillId="0" borderId="0" xfId="0" applyAlignment="1">
      <alignment horizontal="left"/>
    </xf>
    <xf numFmtId="0" fontId="6" fillId="6" borderId="0" xfId="0" applyFont="1" applyFill="1"/>
    <xf numFmtId="0" fontId="3" fillId="5" borderId="1" xfId="0" applyFont="1" applyFill="1" applyBorder="1"/>
    <xf numFmtId="2" fontId="5" fillId="5" borderId="1" xfId="0" applyNumberFormat="1" applyFont="1" applyFill="1" applyBorder="1" applyAlignment="1">
      <alignment horizontal="right"/>
    </xf>
    <xf numFmtId="2" fontId="5" fillId="6" borderId="1" xfId="0" applyNumberFormat="1" applyFont="1" applyFill="1" applyBorder="1" applyAlignment="1">
      <alignment horizontal="right"/>
    </xf>
    <xf numFmtId="1" fontId="0" fillId="0" borderId="0" xfId="0" applyNumberFormat="1"/>
    <xf numFmtId="0" fontId="5" fillId="5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0" fontId="5" fillId="6" borderId="1" xfId="0" applyFont="1" applyFill="1" applyBorder="1"/>
    <xf numFmtId="0" fontId="0" fillId="5" borderId="1" xfId="0" applyFill="1" applyBorder="1"/>
    <xf numFmtId="1" fontId="5" fillId="6" borderId="1" xfId="0" applyNumberFormat="1" applyFont="1" applyFill="1" applyBorder="1"/>
    <xf numFmtId="0" fontId="7" fillId="0" borderId="0" xfId="0" applyFont="1"/>
    <xf numFmtId="0" fontId="8" fillId="6" borderId="0" xfId="0" applyFont="1" applyFill="1"/>
    <xf numFmtId="2" fontId="0" fillId="5" borderId="0" xfId="0" applyNumberFormat="1" applyFill="1"/>
    <xf numFmtId="1" fontId="3" fillId="5" borderId="0" xfId="0" applyNumberFormat="1" applyFont="1" applyFill="1"/>
    <xf numFmtId="165" fontId="2" fillId="5" borderId="0" xfId="0" applyNumberFormat="1" applyFont="1" applyFill="1"/>
    <xf numFmtId="165" fontId="3" fillId="6" borderId="0" xfId="0" applyNumberFormat="1" applyFont="1" applyFill="1"/>
    <xf numFmtId="0" fontId="4" fillId="5" borderId="0" xfId="0" applyFont="1" applyFill="1"/>
    <xf numFmtId="0" fontId="4" fillId="6" borderId="0" xfId="0" applyFont="1" applyFill="1"/>
    <xf numFmtId="0" fontId="10" fillId="2" borderId="0" xfId="0" applyFont="1" applyFill="1"/>
    <xf numFmtId="0" fontId="0" fillId="6" borderId="0" xfId="0" applyFill="1" applyAlignment="1">
      <alignment horizontal="left"/>
    </xf>
    <xf numFmtId="1" fontId="5" fillId="5" borderId="1" xfId="0" applyNumberFormat="1" applyFont="1" applyFill="1" applyBorder="1"/>
    <xf numFmtId="165" fontId="2" fillId="6" borderId="0" xfId="0" applyNumberFormat="1" applyFont="1" applyFill="1"/>
    <xf numFmtId="165" fontId="0" fillId="6" borderId="0" xfId="0" applyNumberFormat="1" applyFill="1"/>
    <xf numFmtId="2" fontId="0" fillId="6" borderId="0" xfId="0" applyNumberFormat="1" applyFill="1"/>
    <xf numFmtId="0" fontId="5" fillId="6" borderId="0" xfId="0" applyFont="1" applyFill="1"/>
    <xf numFmtId="165" fontId="5" fillId="6" borderId="0" xfId="0" applyNumberFormat="1" applyFont="1" applyFill="1"/>
    <xf numFmtId="0" fontId="0" fillId="2" borderId="0" xfId="0" applyFill="1"/>
    <xf numFmtId="11" fontId="0" fillId="5" borderId="0" xfId="0" applyNumberFormat="1" applyFill="1"/>
    <xf numFmtId="0" fontId="5" fillId="5" borderId="1" xfId="0" applyFont="1" applyFill="1" applyBorder="1"/>
    <xf numFmtId="165" fontId="0" fillId="5" borderId="0" xfId="0" applyNumberFormat="1" applyFill="1"/>
    <xf numFmtId="11" fontId="0" fillId="6" borderId="0" xfId="0" applyNumberFormat="1" applyFill="1"/>
    <xf numFmtId="0" fontId="2" fillId="5" borderId="0" xfId="0" applyFont="1" applyFill="1" applyProtection="1">
      <protection locked="0"/>
    </xf>
    <xf numFmtId="2" fontId="2" fillId="5" borderId="0" xfId="0" applyNumberFormat="1" applyFont="1" applyFill="1" applyProtection="1">
      <protection locked="0"/>
    </xf>
    <xf numFmtId="164" fontId="2" fillId="5" borderId="0" xfId="0" applyNumberFormat="1" applyFont="1" applyFill="1" applyProtection="1">
      <protection locked="0"/>
    </xf>
    <xf numFmtId="0" fontId="3" fillId="5" borderId="0" xfId="0" applyFont="1" applyFill="1" applyAlignment="1" applyProtection="1">
      <alignment horizontal="right"/>
      <protection locked="0"/>
    </xf>
    <xf numFmtId="0" fontId="2" fillId="6" borderId="0" xfId="0" applyFont="1" applyFill="1" applyProtection="1">
      <protection locked="0"/>
    </xf>
    <xf numFmtId="2" fontId="2" fillId="6" borderId="0" xfId="0" applyNumberFormat="1" applyFont="1" applyFill="1" applyProtection="1">
      <protection locked="0"/>
    </xf>
    <xf numFmtId="1" fontId="2" fillId="6" borderId="0" xfId="0" applyNumberFormat="1" applyFont="1" applyFill="1" applyProtection="1">
      <protection locked="0"/>
    </xf>
    <xf numFmtId="164" fontId="2" fillId="6" borderId="0" xfId="0" applyNumberFormat="1" applyFont="1" applyFill="1" applyProtection="1">
      <protection locked="0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0" fillId="6" borderId="0" xfId="0" applyFill="1" applyProtection="1">
      <protection locked="0"/>
    </xf>
    <xf numFmtId="1" fontId="2" fillId="5" borderId="0" xfId="0" applyNumberFormat="1" applyFont="1" applyFill="1" applyProtection="1">
      <protection locked="0"/>
    </xf>
    <xf numFmtId="1" fontId="4" fillId="5" borderId="0" xfId="0" applyNumberFormat="1" applyFont="1" applyFill="1"/>
    <xf numFmtId="0" fontId="6" fillId="5" borderId="0" xfId="0" applyFont="1" applyFill="1"/>
    <xf numFmtId="1" fontId="7" fillId="5" borderId="0" xfId="0" quotePrefix="1" applyNumberFormat="1" applyFont="1" applyFill="1"/>
    <xf numFmtId="1" fontId="7" fillId="5" borderId="0" xfId="0" applyNumberFormat="1" applyFont="1" applyFill="1"/>
    <xf numFmtId="2" fontId="3" fillId="5" borderId="1" xfId="0" applyNumberFormat="1" applyFont="1" applyFill="1" applyBorder="1"/>
    <xf numFmtId="166" fontId="0" fillId="5" borderId="0" xfId="0" applyNumberFormat="1" applyFill="1"/>
    <xf numFmtId="0" fontId="7" fillId="0" borderId="0" xfId="0" applyFont="1" applyAlignment="1">
      <alignment horizontal="left"/>
    </xf>
    <xf numFmtId="1" fontId="4" fillId="6" borderId="0" xfId="0" applyNumberFormat="1" applyFont="1" applyFill="1"/>
    <xf numFmtId="1" fontId="7" fillId="6" borderId="0" xfId="0" quotePrefix="1" applyNumberFormat="1" applyFont="1" applyFill="1"/>
    <xf numFmtId="0" fontId="7" fillId="6" borderId="0" xfId="0" applyFont="1" applyFill="1"/>
    <xf numFmtId="2" fontId="5" fillId="6" borderId="0" xfId="0" applyNumberFormat="1" applyFont="1" applyFill="1"/>
    <xf numFmtId="1" fontId="0" fillId="6" borderId="0" xfId="0" applyNumberFormat="1" applyFill="1"/>
    <xf numFmtId="0" fontId="4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9" fillId="6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7" fillId="5" borderId="0" xfId="0" applyFont="1" applyFill="1"/>
    <xf numFmtId="0" fontId="13" fillId="7" borderId="0" xfId="0" applyFont="1" applyFill="1" applyAlignment="1" applyProtection="1">
      <alignment horizontal="left"/>
      <protection locked="0"/>
    </xf>
    <xf numFmtId="0" fontId="13" fillId="7" borderId="0" xfId="0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2" fontId="0" fillId="5" borderId="0" xfId="0" applyNumberFormat="1" applyFill="1" applyProtection="1">
      <protection locked="0"/>
    </xf>
    <xf numFmtId="1" fontId="0" fillId="5" borderId="0" xfId="0" applyNumberFormat="1" applyFill="1" applyProtection="1"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164" fontId="0" fillId="5" borderId="0" xfId="0" applyNumberFormat="1" applyFill="1" applyProtection="1">
      <protection locked="0"/>
    </xf>
    <xf numFmtId="0" fontId="11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27"/>
  <sheetViews>
    <sheetView showGridLines="0" showRowColHeaders="0" tabSelected="1" zoomScaleNormal="100" workbookViewId="0">
      <selection activeCell="O5" sqref="O5"/>
    </sheetView>
  </sheetViews>
  <sheetFormatPr defaultRowHeight="14.4" x14ac:dyDescent="0.3"/>
  <cols>
    <col min="1" max="1" width="14" style="33" customWidth="1"/>
    <col min="2" max="2" width="12" hidden="1" customWidth="1"/>
    <col min="3" max="3" width="9.109375" hidden="1" customWidth="1"/>
    <col min="4" max="4" width="16.5546875" hidden="1" customWidth="1"/>
    <col min="5" max="5" width="7.109375" hidden="1" customWidth="1"/>
    <col min="6" max="6" width="13.33203125" hidden="1" customWidth="1"/>
    <col min="7" max="7" width="10.109375" hidden="1" customWidth="1"/>
    <col min="8" max="8" width="11.109375" hidden="1" customWidth="1"/>
    <col min="9" max="12" width="16.5546875" hidden="1" customWidth="1"/>
    <col min="13" max="13" width="10.5546875" hidden="1" customWidth="1"/>
    <col min="14" max="14" width="4.44140625" customWidth="1"/>
    <col min="15" max="15" width="7.5546875" customWidth="1"/>
    <col min="16" max="16" width="12" hidden="1" customWidth="1"/>
    <col min="17" max="17" width="8" customWidth="1"/>
    <col min="18" max="18" width="10.5546875" customWidth="1"/>
    <col min="19" max="19" width="4.88671875" customWidth="1"/>
    <col min="20" max="20" width="15.33203125" style="72" customWidth="1"/>
    <col min="21" max="21" width="9.109375" style="21" hidden="1" customWidth="1"/>
    <col min="22" max="32" width="9.109375" hidden="1" customWidth="1"/>
    <col min="33" max="33" width="4.33203125" customWidth="1"/>
    <col min="34" max="34" width="7.5546875" customWidth="1"/>
    <col min="35" max="35" width="9.109375" hidden="1" customWidth="1"/>
    <col min="36" max="36" width="8" customWidth="1"/>
    <col min="37" max="37" width="10.5546875" style="33" customWidth="1"/>
    <col min="39" max="39" width="0" hidden="1" customWidth="1"/>
    <col min="40" max="40" width="4.5546875" hidden="1" customWidth="1"/>
    <col min="41" max="41" width="17.88671875" hidden="1" customWidth="1"/>
    <col min="42" max="42" width="7.33203125" customWidth="1"/>
    <col min="44" max="44" width="7.44140625" customWidth="1"/>
    <col min="45" max="45" width="6.44140625" customWidth="1"/>
    <col min="46" max="46" width="4.5546875" customWidth="1"/>
    <col min="47" max="47" width="16.6640625" customWidth="1"/>
    <col min="51" max="51" width="12.6640625" customWidth="1"/>
  </cols>
  <sheetData>
    <row r="1" spans="1:50" ht="30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50" ht="18" x14ac:dyDescent="0.3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"/>
      <c r="T2" s="95" t="s">
        <v>2</v>
      </c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50" x14ac:dyDescent="0.3">
      <c r="A3" s="78"/>
      <c r="B3" s="2" t="s">
        <v>3</v>
      </c>
      <c r="C3" s="2" t="s">
        <v>4</v>
      </c>
      <c r="D3" s="2" t="s">
        <v>5</v>
      </c>
      <c r="E3" s="2"/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/>
      <c r="N3" s="96" t="s">
        <v>13</v>
      </c>
      <c r="O3" s="96"/>
      <c r="P3" s="5"/>
      <c r="Q3" s="5"/>
      <c r="R3" s="6" t="s">
        <v>14</v>
      </c>
      <c r="S3" s="7"/>
      <c r="T3" s="91"/>
      <c r="U3" s="8" t="s">
        <v>3</v>
      </c>
      <c r="V3" s="8" t="s">
        <v>4</v>
      </c>
      <c r="W3" s="8" t="s">
        <v>5</v>
      </c>
      <c r="X3" s="8"/>
      <c r="Y3" s="8" t="s">
        <v>6</v>
      </c>
      <c r="Z3" s="8" t="s">
        <v>7</v>
      </c>
      <c r="AA3" s="8" t="s">
        <v>8</v>
      </c>
      <c r="AB3" s="8" t="s">
        <v>15</v>
      </c>
      <c r="AC3" s="14" t="s">
        <v>10</v>
      </c>
      <c r="AD3" s="14" t="s">
        <v>11</v>
      </c>
      <c r="AE3" s="14" t="s">
        <v>12</v>
      </c>
      <c r="AF3" s="8"/>
      <c r="AG3" s="97" t="s">
        <v>13</v>
      </c>
      <c r="AH3" s="97"/>
      <c r="AI3" s="9"/>
      <c r="AJ3" s="9"/>
      <c r="AK3" s="10" t="s">
        <v>14</v>
      </c>
    </row>
    <row r="4" spans="1:50" x14ac:dyDescent="0.3">
      <c r="A4" s="83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57" t="s">
        <v>17</v>
      </c>
      <c r="O4" s="57" t="s">
        <v>18</v>
      </c>
      <c r="P4" s="54"/>
      <c r="Q4" s="57" t="s">
        <v>19</v>
      </c>
      <c r="R4" s="39"/>
      <c r="S4" s="7"/>
      <c r="T4" s="91" t="s">
        <v>16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63" t="s">
        <v>17</v>
      </c>
      <c r="AH4" s="63" t="s">
        <v>18</v>
      </c>
      <c r="AI4" s="58"/>
      <c r="AJ4" s="63" t="s">
        <v>19</v>
      </c>
      <c r="AK4" s="40"/>
    </row>
    <row r="5" spans="1:50" x14ac:dyDescent="0.3">
      <c r="A5" s="83">
        <v>60</v>
      </c>
      <c r="B5" s="15">
        <v>7.7799999999999995E-8</v>
      </c>
      <c r="C5" s="15">
        <v>18</v>
      </c>
      <c r="D5" s="15">
        <v>9.6430000000000007</v>
      </c>
      <c r="E5" s="15"/>
      <c r="F5" s="15">
        <v>2.0469999999999999E-4</v>
      </c>
      <c r="G5" s="15">
        <v>16</v>
      </c>
      <c r="H5" s="15">
        <v>6.92</v>
      </c>
      <c r="I5" s="11">
        <v>7.4</v>
      </c>
      <c r="J5" s="16">
        <v>8.2200000000000006</v>
      </c>
      <c r="K5" s="16">
        <v>12.6</v>
      </c>
      <c r="L5" s="15">
        <f t="shared" ref="L5:L21" si="0">300/(K5-J5)</f>
        <v>68.493150684931521</v>
      </c>
      <c r="M5" s="12"/>
      <c r="N5" s="54"/>
      <c r="O5" s="55">
        <v>7.4</v>
      </c>
      <c r="P5" s="55">
        <f>O5</f>
        <v>7.4</v>
      </c>
      <c r="Q5" s="55"/>
      <c r="R5" s="66">
        <f>IF(P5&gt;J5,300-((P5-J5)*L5),IF(P5&gt;I5,F5*POWER((G5-P5),H5),B5*POWER((C5-P5),D5)))-(Q5*4)</f>
        <v>599.79667753952617</v>
      </c>
      <c r="S5" s="7"/>
      <c r="T5" s="91">
        <v>60</v>
      </c>
      <c r="U5" s="20">
        <v>2.8699999999999998E-11</v>
      </c>
      <c r="V5" s="20">
        <v>20</v>
      </c>
      <c r="W5" s="20">
        <v>12.31</v>
      </c>
      <c r="X5" s="47"/>
      <c r="Y5" s="20">
        <v>3.1950000000000002E-7</v>
      </c>
      <c r="Z5" s="20">
        <v>16</v>
      </c>
      <c r="AA5" s="20">
        <v>10.220000000000001</v>
      </c>
      <c r="AB5" s="19">
        <v>7.92</v>
      </c>
      <c r="AC5" s="19">
        <v>8.4499999999999993</v>
      </c>
      <c r="AD5" s="19">
        <v>12.11</v>
      </c>
      <c r="AE5" s="20">
        <f>300/(AD5-AC5)</f>
        <v>81.967213114754088</v>
      </c>
      <c r="AF5" s="18"/>
      <c r="AG5" s="58"/>
      <c r="AH5" s="59">
        <v>7.92</v>
      </c>
      <c r="AI5" s="59">
        <f t="shared" ref="AI5" si="1">AH5</f>
        <v>7.92</v>
      </c>
      <c r="AJ5" s="60"/>
      <c r="AK5" s="73">
        <f>IF(AI5&gt;AC5,300-((AI5-AC5)*AE5),(U5*POWER((V5-AI5),W5)))</f>
        <v>599.96491985233786</v>
      </c>
      <c r="AP5" s="21"/>
      <c r="AQ5" s="21"/>
      <c r="AV5" s="21"/>
      <c r="AW5" s="21"/>
    </row>
    <row r="6" spans="1:50" x14ac:dyDescent="0.3">
      <c r="A6" s="83">
        <v>100</v>
      </c>
      <c r="B6" s="50">
        <v>2.3379999999999999E-26</v>
      </c>
      <c r="C6" s="15">
        <v>45</v>
      </c>
      <c r="D6" s="15">
        <v>18.600000000000001</v>
      </c>
      <c r="E6" s="15"/>
      <c r="F6" s="50">
        <v>4.9700000000000001E-29</v>
      </c>
      <c r="G6" s="15">
        <v>45</v>
      </c>
      <c r="H6" s="15">
        <v>20.350000000000001</v>
      </c>
      <c r="I6" s="11">
        <v>11.32</v>
      </c>
      <c r="J6" s="16">
        <v>12.45</v>
      </c>
      <c r="K6" s="16">
        <v>21</v>
      </c>
      <c r="L6" s="15">
        <f t="shared" si="0"/>
        <v>35.087719298245609</v>
      </c>
      <c r="M6" s="12"/>
      <c r="N6" s="54"/>
      <c r="O6" s="55">
        <v>11.32</v>
      </c>
      <c r="P6" s="55">
        <f t="shared" ref="P6:P9" si="2">O6</f>
        <v>11.32</v>
      </c>
      <c r="Q6" s="56">
        <v>0</v>
      </c>
      <c r="R6" s="66">
        <f>IF(P6&gt;J6,300-((P6-J6)*L6+(Q6*4)),IF(P6&gt;I6,(F6*POWER((G6-P6),H6)-(Q6*4)),(B6*POWER((C6-P6),D6))-Q6*4))</f>
        <v>599.74308242961513</v>
      </c>
      <c r="S6" s="7"/>
      <c r="T6" s="91">
        <v>100</v>
      </c>
      <c r="U6" s="20">
        <v>5.7720000000000003E-10</v>
      </c>
      <c r="V6" s="20">
        <v>29</v>
      </c>
      <c r="W6" s="20">
        <v>9.83</v>
      </c>
      <c r="X6" s="47"/>
      <c r="Y6" s="53">
        <v>1.0240000000000001E-15</v>
      </c>
      <c r="Z6" s="20">
        <v>30</v>
      </c>
      <c r="AA6" s="20">
        <v>14.24</v>
      </c>
      <c r="AB6" s="19">
        <v>12.31</v>
      </c>
      <c r="AC6" s="19">
        <v>13.15</v>
      </c>
      <c r="AD6" s="19">
        <v>17.91</v>
      </c>
      <c r="AE6" s="20">
        <f t="shared" ref="AE6:AE21" si="3">300/(AD6-AC6)</f>
        <v>63.025210084033617</v>
      </c>
      <c r="AF6" s="22"/>
      <c r="AG6" s="58"/>
      <c r="AH6" s="59">
        <v>12.31</v>
      </c>
      <c r="AI6" s="59">
        <f>AH6</f>
        <v>12.31</v>
      </c>
      <c r="AJ6" s="61">
        <v>0</v>
      </c>
      <c r="AK6" s="73">
        <f>IF(AI6&gt;AC6,300-((AI6-AC6)*AE6+(AJ6*4)),IF(AI6&gt;AB6,(Y6*POWER((Z6-AI6),AA6)-(AJ6*4)),(U6*POWER((V6-AI6),W6))-AJ6*4))</f>
        <v>599.89067621370555</v>
      </c>
      <c r="AM6" t="s">
        <v>20</v>
      </c>
      <c r="AP6" s="21"/>
      <c r="AQ6" s="21"/>
      <c r="AV6" s="21"/>
      <c r="AW6" s="21"/>
    </row>
    <row r="7" spans="1:50" x14ac:dyDescent="0.3">
      <c r="A7" s="83">
        <v>200</v>
      </c>
      <c r="B7" s="50">
        <v>9.4079999999999997E-27</v>
      </c>
      <c r="C7" s="15">
        <v>85</v>
      </c>
      <c r="D7" s="15">
        <v>16.07</v>
      </c>
      <c r="E7" s="15"/>
      <c r="F7" s="50">
        <v>1.0895E-28</v>
      </c>
      <c r="G7" s="15">
        <v>85</v>
      </c>
      <c r="H7" s="15">
        <v>17.149999999999999</v>
      </c>
      <c r="I7" s="11">
        <v>22.99</v>
      </c>
      <c r="J7" s="16">
        <v>25.45</v>
      </c>
      <c r="K7" s="16">
        <v>43</v>
      </c>
      <c r="L7" s="15">
        <f t="shared" si="0"/>
        <v>17.094017094017094</v>
      </c>
      <c r="M7" s="12"/>
      <c r="N7" s="54"/>
      <c r="O7" s="55">
        <v>22.99</v>
      </c>
      <c r="P7" s="55">
        <f t="shared" si="2"/>
        <v>22.99</v>
      </c>
      <c r="Q7" s="56">
        <v>0</v>
      </c>
      <c r="R7" s="66">
        <f>IF(P7&gt;J7,300-((P7-J7)*L7+(Q7*4)),IF(P7&gt;I7,(F7*POWER((G7-P7),H7)-(Q7*4)),(B7*POWER((C7-P7),D7))-Q7*4))</f>
        <v>600.28477911412426</v>
      </c>
      <c r="S7" s="7"/>
      <c r="T7" s="91">
        <v>200</v>
      </c>
      <c r="U7" s="53">
        <v>5.8199999999999999E-27</v>
      </c>
      <c r="V7" s="20">
        <v>85</v>
      </c>
      <c r="W7" s="20">
        <v>16.335000000000001</v>
      </c>
      <c r="X7" s="47"/>
      <c r="Y7" s="53">
        <v>2.8600000000000001E-34</v>
      </c>
      <c r="Z7" s="20">
        <v>85</v>
      </c>
      <c r="AA7" s="20">
        <v>20.45</v>
      </c>
      <c r="AB7" s="19">
        <v>25.28</v>
      </c>
      <c r="AC7" s="19">
        <v>27.27</v>
      </c>
      <c r="AD7" s="19">
        <v>41.05</v>
      </c>
      <c r="AE7" s="20">
        <f t="shared" si="3"/>
        <v>21.770682148040642</v>
      </c>
      <c r="AF7" s="22"/>
      <c r="AG7" s="58"/>
      <c r="AH7" s="59">
        <v>25.28</v>
      </c>
      <c r="AI7" s="59">
        <f t="shared" ref="AI7:AI9" si="4">AH7</f>
        <v>25.28</v>
      </c>
      <c r="AJ7" s="61">
        <v>0</v>
      </c>
      <c r="AK7" s="73">
        <f>IF(AI7&gt;AC7,300-((AI7-AC7)*AE7+(AJ7*4)),IF(AI7&gt;AB7,(Y7*POWER((Z7-AI7),AA7)-(AJ7*4)),(U7*POWER((V7-AI7),W7))-AJ7*4))</f>
        <v>599.57001071046113</v>
      </c>
      <c r="AM7" t="s">
        <v>20</v>
      </c>
      <c r="AP7" s="21"/>
      <c r="AQ7" s="21"/>
      <c r="AV7" s="21"/>
      <c r="AW7" s="21"/>
    </row>
    <row r="8" spans="1:50" x14ac:dyDescent="0.3">
      <c r="A8" s="83">
        <v>300</v>
      </c>
      <c r="B8" s="15">
        <v>1.1570000000000001E-15</v>
      </c>
      <c r="C8" s="15">
        <v>100</v>
      </c>
      <c r="D8" s="15">
        <v>9.8452000000000002</v>
      </c>
      <c r="E8" s="15"/>
      <c r="F8" s="15"/>
      <c r="G8" s="15"/>
      <c r="H8" s="15"/>
      <c r="I8" s="11"/>
      <c r="J8" s="16">
        <v>41.28</v>
      </c>
      <c r="K8" s="24">
        <v>69</v>
      </c>
      <c r="L8" s="15">
        <f t="shared" si="0"/>
        <v>10.822510822510823</v>
      </c>
      <c r="M8" s="12"/>
      <c r="N8" s="54"/>
      <c r="O8" s="55">
        <v>37</v>
      </c>
      <c r="P8" s="55">
        <f t="shared" si="2"/>
        <v>37</v>
      </c>
      <c r="Q8" s="55"/>
      <c r="R8" s="66">
        <f>IF(P8&gt;J8,300-((P8-J8)*L8),(B8*POWER((C8-P8),D8)))</f>
        <v>600.06864773956931</v>
      </c>
      <c r="S8" s="7"/>
      <c r="T8" s="91">
        <v>300</v>
      </c>
      <c r="U8" s="53">
        <v>2.3290000000000001E-18</v>
      </c>
      <c r="V8" s="20">
        <v>110</v>
      </c>
      <c r="W8" s="20">
        <v>11.1</v>
      </c>
      <c r="X8" s="47"/>
      <c r="Y8" s="47"/>
      <c r="Z8" s="47"/>
      <c r="AA8" s="47"/>
      <c r="AB8" s="19">
        <v>41</v>
      </c>
      <c r="AC8" s="19">
        <v>45.18</v>
      </c>
      <c r="AD8" s="25">
        <v>70</v>
      </c>
      <c r="AE8" s="20">
        <f t="shared" si="3"/>
        <v>12.087026591458502</v>
      </c>
      <c r="AF8" s="13"/>
      <c r="AG8" s="58"/>
      <c r="AH8" s="59">
        <v>41</v>
      </c>
      <c r="AI8" s="59">
        <f t="shared" si="4"/>
        <v>41</v>
      </c>
      <c r="AJ8" s="59"/>
      <c r="AK8" s="73">
        <f t="shared" ref="AK8" si="5">IF(AI8&gt;AC8,300-((AI8-AC8)*AE8),(U8*POWER((V8-AI8),W8)))</f>
        <v>600.33601174515309</v>
      </c>
      <c r="AP8" s="21"/>
      <c r="AQ8" s="21"/>
      <c r="AV8" s="21"/>
      <c r="AW8" s="21"/>
    </row>
    <row r="9" spans="1:50" x14ac:dyDescent="0.3">
      <c r="A9" s="83">
        <v>400</v>
      </c>
      <c r="B9" s="15">
        <v>5.0770000000000003E-12</v>
      </c>
      <c r="C9" s="15">
        <v>120</v>
      </c>
      <c r="D9" s="15">
        <v>7.6689999999999996</v>
      </c>
      <c r="E9" s="15"/>
      <c r="F9" s="15"/>
      <c r="G9" s="15"/>
      <c r="H9" s="15"/>
      <c r="I9" s="11"/>
      <c r="J9" s="16">
        <v>57.52</v>
      </c>
      <c r="K9" s="24">
        <v>90</v>
      </c>
      <c r="L9" s="15">
        <f t="shared" si="0"/>
        <v>9.2364532019704448</v>
      </c>
      <c r="M9" s="12"/>
      <c r="N9" s="54"/>
      <c r="O9" s="55">
        <v>51.61</v>
      </c>
      <c r="P9" s="55">
        <f t="shared" si="2"/>
        <v>51.61</v>
      </c>
      <c r="Q9" s="55"/>
      <c r="R9" s="66">
        <f>IF(P9&gt;J9,300-(($P9-J9)*$L9),($B9*POWER(($C9-P9),$D9)))</f>
        <v>600.01960597983373</v>
      </c>
      <c r="S9" s="7"/>
      <c r="T9" s="91">
        <v>400</v>
      </c>
      <c r="U9" s="20">
        <v>2.6110000000000001E-10</v>
      </c>
      <c r="V9" s="20">
        <v>120</v>
      </c>
      <c r="W9" s="20">
        <v>6.89</v>
      </c>
      <c r="X9" s="20"/>
      <c r="Y9" s="47"/>
      <c r="Z9" s="47"/>
      <c r="AA9" s="47"/>
      <c r="AB9" s="19">
        <v>57.75</v>
      </c>
      <c r="AC9" s="19">
        <v>63.7</v>
      </c>
      <c r="AD9" s="25">
        <v>92.05</v>
      </c>
      <c r="AE9" s="20">
        <f t="shared" si="3"/>
        <v>10.582010582010584</v>
      </c>
      <c r="AF9" s="22"/>
      <c r="AG9" s="58"/>
      <c r="AH9" s="59">
        <v>57.75</v>
      </c>
      <c r="AI9" s="59">
        <f t="shared" si="4"/>
        <v>57.75</v>
      </c>
      <c r="AJ9" s="59"/>
      <c r="AK9" s="73">
        <f>IF(AI9&gt;AC9,300-((AI9-AC9)*AE9),(U9*POWER((V9-AI9),W9)))</f>
        <v>600.38112884980148</v>
      </c>
      <c r="AP9" s="21"/>
      <c r="AQ9" s="21"/>
      <c r="AV9" s="21"/>
      <c r="AW9" s="21"/>
      <c r="AX9" s="26"/>
    </row>
    <row r="10" spans="1:50" x14ac:dyDescent="0.3">
      <c r="A10" s="83">
        <v>800</v>
      </c>
      <c r="B10" s="50">
        <v>2.8739999999999998E-21</v>
      </c>
      <c r="C10" s="15">
        <v>330</v>
      </c>
      <c r="D10" s="15">
        <v>10.042</v>
      </c>
      <c r="E10" s="15"/>
      <c r="F10" s="50">
        <v>3.4010000000000002E-20</v>
      </c>
      <c r="G10" s="15">
        <v>330</v>
      </c>
      <c r="H10" s="15">
        <v>9.58</v>
      </c>
      <c r="I10" s="11">
        <v>120</v>
      </c>
      <c r="J10" s="27">
        <v>134.65</v>
      </c>
      <c r="K10" s="27">
        <v>225</v>
      </c>
      <c r="L10" s="15">
        <f t="shared" si="0"/>
        <v>3.3204205866076371</v>
      </c>
      <c r="M10" s="12"/>
      <c r="N10" s="54">
        <v>2</v>
      </c>
      <c r="O10" s="55">
        <v>0</v>
      </c>
      <c r="P10" s="55">
        <f>(N10*60)+O10</f>
        <v>120</v>
      </c>
      <c r="Q10" s="55"/>
      <c r="R10" s="66">
        <f t="shared" ref="R10:R12" si="6">IF(P10&gt;J10,300-(($P10-J10)*$L10),IF(P10&gt;I10,$F10*POWER(($G10-P10),$H10),$B10*POWER(($C10-P10),$D10)))-(Q10*6)</f>
        <v>600.08520786807082</v>
      </c>
      <c r="S10" s="7"/>
      <c r="T10" s="91">
        <v>800</v>
      </c>
      <c r="U10" s="53">
        <v>1.6418000000000001E-21</v>
      </c>
      <c r="V10" s="20">
        <v>330</v>
      </c>
      <c r="W10" s="20">
        <v>10.275</v>
      </c>
      <c r="X10" s="20"/>
      <c r="Y10" s="53">
        <v>8.2729999999999998E-37</v>
      </c>
      <c r="Z10" s="20">
        <v>340</v>
      </c>
      <c r="AA10" s="20">
        <v>16.788</v>
      </c>
      <c r="AB10" s="28">
        <v>133.56</v>
      </c>
      <c r="AC10" s="28">
        <v>141.91</v>
      </c>
      <c r="AD10" s="28">
        <v>212.3</v>
      </c>
      <c r="AE10" s="20">
        <f t="shared" si="3"/>
        <v>4.2619690296917163</v>
      </c>
      <c r="AF10" s="22"/>
      <c r="AG10" s="58">
        <v>2</v>
      </c>
      <c r="AH10" s="59">
        <v>13.56</v>
      </c>
      <c r="AI10" s="59">
        <f>(AG10*60)+AH10</f>
        <v>133.56</v>
      </c>
      <c r="AJ10" s="59"/>
      <c r="AK10" s="73">
        <f>IF(AI10&gt;AC10,300-((AI10-AC10)*AE10),IF(AI10&gt;AB10,Y10*POWER((Z10-AI10),AA10),U10*POWER((V10-AI10),W10)))</f>
        <v>600.1471325610845</v>
      </c>
      <c r="AP10" s="21"/>
      <c r="AQ10" s="21"/>
      <c r="AV10" s="21"/>
      <c r="AW10" s="21"/>
      <c r="AX10" s="26"/>
    </row>
    <row r="11" spans="1:50" x14ac:dyDescent="0.3">
      <c r="A11" s="83">
        <v>1500</v>
      </c>
      <c r="B11" s="15">
        <v>1.9099999999999999E-13</v>
      </c>
      <c r="C11" s="15">
        <v>550</v>
      </c>
      <c r="D11" s="15">
        <v>6.2560000000000002</v>
      </c>
      <c r="E11" s="15"/>
      <c r="F11" s="50">
        <v>1.4240000000000001E-19</v>
      </c>
      <c r="G11" s="15">
        <v>600</v>
      </c>
      <c r="H11" s="15">
        <v>8.5</v>
      </c>
      <c r="I11" s="11">
        <v>250</v>
      </c>
      <c r="J11" s="27">
        <v>277.42</v>
      </c>
      <c r="K11" s="27">
        <v>431</v>
      </c>
      <c r="L11" s="15">
        <f t="shared" si="0"/>
        <v>1.9533793462690456</v>
      </c>
      <c r="M11" s="12"/>
      <c r="N11" s="54">
        <v>4</v>
      </c>
      <c r="O11" s="55">
        <v>10</v>
      </c>
      <c r="P11" s="55">
        <f>(N11*60)+O11</f>
        <v>250</v>
      </c>
      <c r="Q11" s="55"/>
      <c r="R11" s="66">
        <f t="shared" si="6"/>
        <v>599.65842088855254</v>
      </c>
      <c r="S11" s="7"/>
      <c r="T11" s="91">
        <v>1500</v>
      </c>
      <c r="U11" s="20">
        <v>5.5359999999999998E-13</v>
      </c>
      <c r="V11" s="20">
        <v>550</v>
      </c>
      <c r="W11" s="20">
        <v>6.17</v>
      </c>
      <c r="X11" s="47"/>
      <c r="Y11" s="53">
        <v>1.9769999999999999E-26</v>
      </c>
      <c r="Z11" s="20">
        <v>565</v>
      </c>
      <c r="AA11" s="20">
        <v>11.577999999999999</v>
      </c>
      <c r="AB11" s="28">
        <v>276.58</v>
      </c>
      <c r="AC11" s="28">
        <v>293.54000000000002</v>
      </c>
      <c r="AD11" s="28">
        <v>420.5</v>
      </c>
      <c r="AE11" s="20">
        <f t="shared" si="3"/>
        <v>2.3629489603024578</v>
      </c>
      <c r="AF11" s="22"/>
      <c r="AG11" s="58">
        <v>4</v>
      </c>
      <c r="AH11" s="59">
        <v>36.58</v>
      </c>
      <c r="AI11" s="59">
        <f>(AG11*60)+AH11</f>
        <v>276.58</v>
      </c>
      <c r="AJ11" s="59"/>
      <c r="AK11" s="73">
        <f>IF(AI11&gt;AC11,300-((AI11-AC11)*AE11),IF(AI11&gt;AB11,Y11*POWER((Z11-AI11),AA11),U11*POWER((V11-AI11),W11)))</f>
        <v>600.39753795809622</v>
      </c>
      <c r="AP11" s="21"/>
      <c r="AQ11" s="21"/>
      <c r="AV11" s="21"/>
      <c r="AW11" s="29"/>
      <c r="AX11" s="26"/>
    </row>
    <row r="12" spans="1:50" x14ac:dyDescent="0.3">
      <c r="A12" s="83" t="s">
        <v>21</v>
      </c>
      <c r="B12" s="15">
        <v>1.0921999999999999E-12</v>
      </c>
      <c r="C12" s="15">
        <v>575</v>
      </c>
      <c r="D12" s="15">
        <v>5.94</v>
      </c>
      <c r="E12" s="15"/>
      <c r="F12" s="15">
        <v>3.5450000000000003E-14</v>
      </c>
      <c r="G12" s="15">
        <v>575</v>
      </c>
      <c r="H12" s="15">
        <v>6.54</v>
      </c>
      <c r="I12" s="67">
        <v>272</v>
      </c>
      <c r="J12" s="27">
        <v>302.5</v>
      </c>
      <c r="K12" s="27">
        <v>456</v>
      </c>
      <c r="L12" s="15">
        <f t="shared" si="0"/>
        <v>1.9543973941368078</v>
      </c>
      <c r="M12" s="15"/>
      <c r="N12" s="54">
        <v>4</v>
      </c>
      <c r="O12" s="55">
        <v>32</v>
      </c>
      <c r="P12" s="55">
        <f>(N12*60)+O12</f>
        <v>272</v>
      </c>
      <c r="Q12" s="55"/>
      <c r="R12" s="66">
        <f t="shared" si="6"/>
        <v>599.88967273479068</v>
      </c>
      <c r="S12" s="7"/>
      <c r="T12" s="91" t="s">
        <v>76</v>
      </c>
      <c r="U12" s="53">
        <v>1.8133999999999999E-18</v>
      </c>
      <c r="V12" s="20">
        <v>670</v>
      </c>
      <c r="W12" s="20">
        <v>7.99</v>
      </c>
      <c r="X12" s="47"/>
      <c r="Y12" s="53">
        <v>5.5500000000000001E-27</v>
      </c>
      <c r="Z12" s="20">
        <v>670</v>
      </c>
      <c r="AA12" s="20">
        <v>11.305</v>
      </c>
      <c r="AB12" s="28">
        <v>300</v>
      </c>
      <c r="AC12" s="28">
        <v>322</v>
      </c>
      <c r="AD12" s="28">
        <v>455.5</v>
      </c>
      <c r="AE12" s="22">
        <f t="shared" si="3"/>
        <v>2.2471910112359552</v>
      </c>
      <c r="AF12" s="22"/>
      <c r="AG12" s="58">
        <v>5</v>
      </c>
      <c r="AH12" s="59">
        <v>0</v>
      </c>
      <c r="AI12" s="59">
        <f>(AG12*60)+AH12</f>
        <v>300</v>
      </c>
      <c r="AJ12" s="59"/>
      <c r="AK12" s="73">
        <f t="shared" ref="AK12:AK21" si="7">IF(AI12&gt;AC12,300-((AI12-AC12)*AE12),(U12*POWER((V12-AI12),W12)))</f>
        <v>600.37885285995912</v>
      </c>
      <c r="AP12" s="21"/>
      <c r="AQ12" s="21"/>
      <c r="AV12" s="21"/>
      <c r="AW12" s="29"/>
      <c r="AX12" s="26"/>
    </row>
    <row r="13" spans="1:50" x14ac:dyDescent="0.3">
      <c r="A13" s="83">
        <v>3000</v>
      </c>
      <c r="B13" s="15">
        <v>2.05E-4</v>
      </c>
      <c r="C13" s="15">
        <v>860</v>
      </c>
      <c r="D13" s="15">
        <v>2.6059999999999999</v>
      </c>
      <c r="E13" s="15"/>
      <c r="F13" s="15"/>
      <c r="G13" s="15"/>
      <c r="H13" s="15"/>
      <c r="I13" s="11">
        <v>557</v>
      </c>
      <c r="J13" s="27">
        <v>627.79999999999995</v>
      </c>
      <c r="K13" s="27">
        <v>825</v>
      </c>
      <c r="L13" s="15">
        <f t="shared" si="0"/>
        <v>1.5212981744421903</v>
      </c>
      <c r="M13" s="12"/>
      <c r="N13" s="54">
        <v>9</v>
      </c>
      <c r="O13" s="55">
        <v>17</v>
      </c>
      <c r="P13" s="55">
        <f>(N13*60)+O13</f>
        <v>557</v>
      </c>
      <c r="Q13" s="55"/>
      <c r="R13" s="66">
        <f>IF(P13&gt;J13,300-(($P13-J13)*$L13),($B13*POWER(($C13-P13),$D13)))</f>
        <v>600.33456751409733</v>
      </c>
      <c r="S13" s="7"/>
      <c r="T13" s="91">
        <v>3000</v>
      </c>
      <c r="U13" s="20">
        <v>2.7850000000000001E-3</v>
      </c>
      <c r="V13" s="20">
        <v>860</v>
      </c>
      <c r="W13" s="20">
        <v>2.2385000000000002</v>
      </c>
      <c r="X13" s="20"/>
      <c r="Y13" s="47"/>
      <c r="Z13" s="47"/>
      <c r="AA13" s="47"/>
      <c r="AB13" s="28">
        <v>618.67999999999995</v>
      </c>
      <c r="AC13" s="28">
        <v>683</v>
      </c>
      <c r="AD13" s="28">
        <v>846</v>
      </c>
      <c r="AE13" s="20">
        <f t="shared" si="3"/>
        <v>1.8404907975460123</v>
      </c>
      <c r="AF13" s="22"/>
      <c r="AG13" s="58">
        <v>10</v>
      </c>
      <c r="AH13" s="59">
        <v>18.68</v>
      </c>
      <c r="AI13" s="59">
        <f>(AG13*60)+AH13</f>
        <v>618.67999999999995</v>
      </c>
      <c r="AJ13" s="59"/>
      <c r="AK13" s="73">
        <f t="shared" si="7"/>
        <v>600.15073017170221</v>
      </c>
      <c r="AP13" s="21"/>
      <c r="AQ13" s="21"/>
      <c r="AV13" s="21"/>
      <c r="AW13" s="21"/>
    </row>
    <row r="14" spans="1:50" x14ac:dyDescent="0.3">
      <c r="A14" s="83">
        <v>5000</v>
      </c>
      <c r="B14" s="15">
        <v>4.7639999999999996E-6</v>
      </c>
      <c r="C14" s="15">
        <v>1600</v>
      </c>
      <c r="D14" s="15">
        <v>2.89</v>
      </c>
      <c r="E14" s="15"/>
      <c r="F14" s="15"/>
      <c r="G14" s="15"/>
      <c r="H14" s="15"/>
      <c r="I14" s="11">
        <v>965</v>
      </c>
      <c r="J14" s="27">
        <v>1100.5</v>
      </c>
      <c r="K14" s="27">
        <v>1490</v>
      </c>
      <c r="L14" s="15">
        <f t="shared" si="0"/>
        <v>0.77021822849807442</v>
      </c>
      <c r="M14" s="12"/>
      <c r="N14" s="54">
        <v>16</v>
      </c>
      <c r="O14" s="55">
        <v>5</v>
      </c>
      <c r="P14" s="55">
        <f t="shared" ref="P14:P18" si="8">(N14*60)+O14</f>
        <v>965</v>
      </c>
      <c r="Q14" s="55"/>
      <c r="R14" s="66">
        <f t="shared" ref="R14:R21" si="9">IF(P14&gt;J14,300-(($P14-J14)*$L14),($B14*POWER(($C14-P14),$D14)))</f>
        <v>599.77425354604668</v>
      </c>
      <c r="S14" s="7"/>
      <c r="T14" s="91">
        <v>5000</v>
      </c>
      <c r="U14" s="20">
        <v>2.5789999999999998E-4</v>
      </c>
      <c r="V14" s="20">
        <v>1600</v>
      </c>
      <c r="W14" s="20">
        <v>2.3441000000000001</v>
      </c>
      <c r="X14" s="47"/>
      <c r="Y14" s="47"/>
      <c r="Z14" s="47"/>
      <c r="AA14" s="47"/>
      <c r="AB14" s="28">
        <v>1080</v>
      </c>
      <c r="AC14" s="28">
        <v>1213</v>
      </c>
      <c r="AD14" s="28">
        <v>1550</v>
      </c>
      <c r="AE14" s="20">
        <f t="shared" si="3"/>
        <v>0.89020771513353114</v>
      </c>
      <c r="AF14" s="22"/>
      <c r="AG14" s="58">
        <v>18</v>
      </c>
      <c r="AH14" s="59">
        <v>0</v>
      </c>
      <c r="AI14" s="59">
        <f t="shared" ref="AI14:AI18" si="10">(AG14*60)+AH14</f>
        <v>1080</v>
      </c>
      <c r="AJ14" s="59"/>
      <c r="AK14" s="73">
        <f t="shared" si="7"/>
        <v>599.83911172728779</v>
      </c>
      <c r="AP14" s="21"/>
      <c r="AQ14" s="21"/>
      <c r="AV14" s="21"/>
      <c r="AW14" s="21"/>
    </row>
    <row r="15" spans="1:50" x14ac:dyDescent="0.3">
      <c r="A15" s="83">
        <v>10000</v>
      </c>
      <c r="B15" s="15">
        <v>1.7590000000000001E-8</v>
      </c>
      <c r="C15" s="15">
        <v>3300</v>
      </c>
      <c r="D15" s="15">
        <v>3.37</v>
      </c>
      <c r="E15" s="15"/>
      <c r="F15" s="15"/>
      <c r="G15" s="15"/>
      <c r="H15" s="15"/>
      <c r="I15" s="11">
        <v>1965</v>
      </c>
      <c r="J15" s="27">
        <v>2213</v>
      </c>
      <c r="K15" s="27">
        <v>3140</v>
      </c>
      <c r="L15" s="15">
        <f t="shared" si="0"/>
        <v>0.32362459546925565</v>
      </c>
      <c r="M15" s="12"/>
      <c r="N15" s="54">
        <v>32</v>
      </c>
      <c r="O15" s="55">
        <v>45</v>
      </c>
      <c r="P15" s="55">
        <f t="shared" si="8"/>
        <v>1965</v>
      </c>
      <c r="Q15" s="55"/>
      <c r="R15" s="66">
        <f t="shared" si="9"/>
        <v>599.98128647103863</v>
      </c>
      <c r="S15" s="7"/>
      <c r="T15" s="91">
        <v>10000</v>
      </c>
      <c r="U15" s="20">
        <v>1.775E-4</v>
      </c>
      <c r="V15" s="20">
        <v>3300</v>
      </c>
      <c r="W15" s="20">
        <v>2.17</v>
      </c>
      <c r="X15" s="47"/>
      <c r="Y15" s="47"/>
      <c r="Z15" s="47"/>
      <c r="AA15" s="47"/>
      <c r="AB15" s="28">
        <v>2280</v>
      </c>
      <c r="AC15" s="28">
        <v>2559</v>
      </c>
      <c r="AD15" s="28">
        <v>3235</v>
      </c>
      <c r="AE15" s="20">
        <f t="shared" si="3"/>
        <v>0.4437869822485207</v>
      </c>
      <c r="AF15" s="22"/>
      <c r="AG15" s="58">
        <v>38</v>
      </c>
      <c r="AH15" s="59">
        <v>0</v>
      </c>
      <c r="AI15" s="59">
        <f t="shared" si="10"/>
        <v>2280</v>
      </c>
      <c r="AJ15" s="59"/>
      <c r="AK15" s="73">
        <f t="shared" si="7"/>
        <v>599.59876563275191</v>
      </c>
      <c r="AP15" s="21"/>
      <c r="AQ15" s="21"/>
      <c r="AV15" s="21"/>
      <c r="AW15" s="29"/>
    </row>
    <row r="16" spans="1:50" x14ac:dyDescent="0.3">
      <c r="A16" s="83" t="s">
        <v>45</v>
      </c>
      <c r="B16" s="15">
        <v>4.1999999999999996E-6</v>
      </c>
      <c r="C16" s="15">
        <v>520</v>
      </c>
      <c r="D16" s="15">
        <v>3.4392999999999998</v>
      </c>
      <c r="E16" s="15"/>
      <c r="F16" s="15"/>
      <c r="G16" s="15"/>
      <c r="H16" s="15"/>
      <c r="I16" s="15"/>
      <c r="J16" s="27">
        <v>327.8</v>
      </c>
      <c r="K16" s="27">
        <v>485</v>
      </c>
      <c r="L16" s="15">
        <f>300/(K16-J16)</f>
        <v>1.9083969465648856</v>
      </c>
      <c r="M16" s="12"/>
      <c r="N16" s="54">
        <v>4</v>
      </c>
      <c r="O16" s="55">
        <v>45</v>
      </c>
      <c r="P16" s="55">
        <f t="shared" si="8"/>
        <v>285</v>
      </c>
      <c r="Q16" s="55"/>
      <c r="R16" s="66">
        <f t="shared" ref="R16" si="11">$B16*POWER(($C16-P16),$D16)</f>
        <v>599.87807493272328</v>
      </c>
      <c r="S16" s="7"/>
      <c r="T16" s="40" t="s">
        <v>45</v>
      </c>
      <c r="U16" s="20">
        <v>2.1910000000000001E-4</v>
      </c>
      <c r="V16" s="20">
        <v>570</v>
      </c>
      <c r="W16" s="20">
        <v>2.7149999999999999</v>
      </c>
      <c r="X16" s="47"/>
      <c r="Y16" s="47"/>
      <c r="Z16" s="47"/>
      <c r="AA16" s="47"/>
      <c r="AB16" s="13">
        <v>335</v>
      </c>
      <c r="AC16" s="13">
        <v>388</v>
      </c>
      <c r="AD16" s="13">
        <v>520.5</v>
      </c>
      <c r="AE16" s="20">
        <f t="shared" si="3"/>
        <v>2.2641509433962264</v>
      </c>
      <c r="AF16" s="13"/>
      <c r="AG16" s="58">
        <v>5</v>
      </c>
      <c r="AH16" s="59">
        <v>35</v>
      </c>
      <c r="AI16" s="59">
        <f t="shared" si="10"/>
        <v>335</v>
      </c>
      <c r="AJ16" s="59"/>
      <c r="AK16" s="73">
        <f>IF(AI16&gt;AC16,300-((AI16-AC16)*AE16),(U16*POWER((V16-AI16),W16)))</f>
        <v>599.9176282482066</v>
      </c>
      <c r="AP16" s="21"/>
      <c r="AQ16" s="21"/>
      <c r="AV16" s="21"/>
      <c r="AW16" s="21"/>
    </row>
    <row r="17" spans="1:49" x14ac:dyDescent="0.3">
      <c r="A17" s="83" t="s">
        <v>22</v>
      </c>
      <c r="B17" s="15">
        <v>2.7520000000000001E-6</v>
      </c>
      <c r="C17" s="15">
        <v>720</v>
      </c>
      <c r="D17" s="15">
        <v>3.3285999999999998</v>
      </c>
      <c r="E17" s="15"/>
      <c r="F17" s="15"/>
      <c r="G17" s="15"/>
      <c r="H17" s="15"/>
      <c r="I17" s="11">
        <v>400</v>
      </c>
      <c r="J17" s="27">
        <v>460.2</v>
      </c>
      <c r="K17" s="27">
        <v>670</v>
      </c>
      <c r="L17" s="15">
        <f t="shared" si="0"/>
        <v>1.4299332697807434</v>
      </c>
      <c r="M17" s="12"/>
      <c r="N17" s="54">
        <v>6</v>
      </c>
      <c r="O17" s="55">
        <v>40</v>
      </c>
      <c r="P17" s="55">
        <f t="shared" si="8"/>
        <v>400</v>
      </c>
      <c r="Q17" s="55"/>
      <c r="R17" s="66">
        <f t="shared" si="9"/>
        <v>600.19261500439654</v>
      </c>
      <c r="S17" s="7"/>
      <c r="T17" s="91" t="s">
        <v>22</v>
      </c>
      <c r="U17" s="20">
        <v>7.8899999999999993E-5</v>
      </c>
      <c r="V17" s="20">
        <v>720</v>
      </c>
      <c r="W17" s="20">
        <v>2.83</v>
      </c>
      <c r="X17" s="47"/>
      <c r="Y17" s="47"/>
      <c r="Z17" s="47"/>
      <c r="AA17" s="47"/>
      <c r="AB17" s="28">
        <v>450</v>
      </c>
      <c r="AC17" s="28">
        <v>508.7</v>
      </c>
      <c r="AD17" s="28">
        <v>687.5</v>
      </c>
      <c r="AE17" s="20">
        <f t="shared" si="3"/>
        <v>1.6778523489932884</v>
      </c>
      <c r="AF17" s="22"/>
      <c r="AG17" s="58">
        <v>7</v>
      </c>
      <c r="AH17" s="59">
        <v>30</v>
      </c>
      <c r="AI17" s="59">
        <f t="shared" si="10"/>
        <v>450</v>
      </c>
      <c r="AJ17" s="59"/>
      <c r="AK17" s="73">
        <f>IF(AI17&gt;AC17,300-((AI17-AC17)*AE17),(U17*POWER((V17-AI17),W17)))</f>
        <v>599.56525276251023</v>
      </c>
      <c r="AP17" s="21"/>
      <c r="AQ17" s="21"/>
      <c r="AV17" s="21"/>
      <c r="AW17" s="21"/>
    </row>
    <row r="18" spans="1:49" x14ac:dyDescent="0.3">
      <c r="A18" s="83" t="s">
        <v>23</v>
      </c>
      <c r="B18" s="15">
        <v>1.1245000000000001E-3</v>
      </c>
      <c r="C18" s="15">
        <v>950</v>
      </c>
      <c r="D18" s="15">
        <v>2.274</v>
      </c>
      <c r="E18" s="15"/>
      <c r="F18" s="15"/>
      <c r="G18" s="15"/>
      <c r="H18" s="15"/>
      <c r="I18" s="11">
        <v>620</v>
      </c>
      <c r="J18" s="27">
        <v>706.8</v>
      </c>
      <c r="K18" s="27">
        <v>930</v>
      </c>
      <c r="L18" s="15">
        <f t="shared" si="0"/>
        <v>1.344086021505376</v>
      </c>
      <c r="M18" s="12"/>
      <c r="N18" s="54">
        <v>10</v>
      </c>
      <c r="O18" s="55">
        <v>20</v>
      </c>
      <c r="P18" s="55">
        <f t="shared" si="8"/>
        <v>620</v>
      </c>
      <c r="Q18" s="55"/>
      <c r="R18" s="66">
        <f>IF(P18&gt;J18,300-(($P18-J18)*$L18),($B18*POWER(($C18-P18),$D18)))</f>
        <v>599.87416587434609</v>
      </c>
      <c r="S18" s="7"/>
      <c r="T18" s="91" t="s">
        <v>23</v>
      </c>
      <c r="U18" s="20">
        <v>6.0150000000000002E-2</v>
      </c>
      <c r="V18" s="20">
        <v>1000</v>
      </c>
      <c r="W18" s="20">
        <v>1.6339999999999999</v>
      </c>
      <c r="X18" s="47"/>
      <c r="Y18" s="47"/>
      <c r="Z18" s="47"/>
      <c r="AA18" s="47"/>
      <c r="AB18" s="28">
        <v>720</v>
      </c>
      <c r="AC18" s="28">
        <v>816.75</v>
      </c>
      <c r="AD18" s="28">
        <v>995</v>
      </c>
      <c r="AE18" s="20">
        <f t="shared" si="3"/>
        <v>1.6830294530154277</v>
      </c>
      <c r="AF18" s="22"/>
      <c r="AG18" s="58">
        <v>12</v>
      </c>
      <c r="AH18" s="59">
        <v>0</v>
      </c>
      <c r="AI18" s="59">
        <f t="shared" si="10"/>
        <v>720</v>
      </c>
      <c r="AJ18" s="59"/>
      <c r="AK18" s="73">
        <f t="shared" si="7"/>
        <v>599.6417388823611</v>
      </c>
      <c r="AP18" s="21"/>
      <c r="AQ18" s="21"/>
      <c r="AV18" s="21"/>
      <c r="AW18" s="21"/>
    </row>
    <row r="19" spans="1:49" x14ac:dyDescent="0.3">
      <c r="A19" s="83" t="s">
        <v>24</v>
      </c>
      <c r="B19" s="15">
        <v>9.2699999999999993E-6</v>
      </c>
      <c r="C19" s="15">
        <v>26</v>
      </c>
      <c r="D19" s="15">
        <v>6.41</v>
      </c>
      <c r="E19" s="15"/>
      <c r="F19" s="15"/>
      <c r="G19" s="15"/>
      <c r="H19" s="15"/>
      <c r="I19" s="11">
        <v>9.4600000000000009</v>
      </c>
      <c r="J19" s="51">
        <v>11.15</v>
      </c>
      <c r="K19" s="16">
        <v>19.600000000000001</v>
      </c>
      <c r="L19" s="15">
        <f t="shared" si="0"/>
        <v>35.50295857988165</v>
      </c>
      <c r="M19" s="12"/>
      <c r="N19" s="54"/>
      <c r="O19" s="55">
        <v>9.4600000000000009</v>
      </c>
      <c r="P19" s="55">
        <f t="shared" ref="P19:P21" si="12">O19</f>
        <v>9.4600000000000009</v>
      </c>
      <c r="Q19" s="55"/>
      <c r="R19" s="66">
        <f t="shared" si="9"/>
        <v>599.64238463919389</v>
      </c>
      <c r="S19" s="7"/>
      <c r="T19" s="91" t="s">
        <v>24</v>
      </c>
      <c r="U19" s="20">
        <v>1.2389999999999999E-6</v>
      </c>
      <c r="V19" s="20">
        <v>22</v>
      </c>
      <c r="W19" s="20">
        <v>7.8659999999999997</v>
      </c>
      <c r="X19" s="47"/>
      <c r="Y19" s="47"/>
      <c r="Z19" s="47"/>
      <c r="AA19" s="47"/>
      <c r="AB19" s="19">
        <v>9.2899999999999991</v>
      </c>
      <c r="AC19" s="30">
        <v>10.36</v>
      </c>
      <c r="AD19" s="19">
        <v>16.21</v>
      </c>
      <c r="AE19" s="20">
        <f t="shared" si="3"/>
        <v>51.28205128205127</v>
      </c>
      <c r="AF19" s="18"/>
      <c r="AG19" s="58"/>
      <c r="AH19" s="59">
        <v>9.2899999999999991</v>
      </c>
      <c r="AI19" s="59">
        <f t="shared" ref="AI19" si="13">AH19</f>
        <v>9.2899999999999991</v>
      </c>
      <c r="AJ19" s="59"/>
      <c r="AK19" s="73">
        <f t="shared" si="7"/>
        <v>600.17818664979939</v>
      </c>
      <c r="AM19" t="s">
        <v>20</v>
      </c>
      <c r="AP19" s="21"/>
      <c r="AQ19" s="21"/>
      <c r="AV19" s="21"/>
      <c r="AW19" s="21"/>
    </row>
    <row r="20" spans="1:49" x14ac:dyDescent="0.3">
      <c r="A20" s="83" t="s">
        <v>25</v>
      </c>
      <c r="B20" s="15">
        <v>1.95E-6</v>
      </c>
      <c r="C20" s="15">
        <v>42</v>
      </c>
      <c r="D20" s="15">
        <v>6.0349000000000004</v>
      </c>
      <c r="E20" s="15"/>
      <c r="F20" s="15"/>
      <c r="G20" s="15"/>
      <c r="H20" s="15"/>
      <c r="I20" s="11">
        <v>16.5</v>
      </c>
      <c r="J20" s="51">
        <v>19.27</v>
      </c>
      <c r="K20" s="16">
        <v>33</v>
      </c>
      <c r="L20" s="15">
        <f t="shared" si="0"/>
        <v>21.849963583394025</v>
      </c>
      <c r="M20" s="12"/>
      <c r="N20" s="54"/>
      <c r="O20" s="55">
        <v>16.5</v>
      </c>
      <c r="P20" s="55">
        <f t="shared" si="12"/>
        <v>16.5</v>
      </c>
      <c r="Q20" s="56">
        <v>0</v>
      </c>
      <c r="R20" s="66">
        <f>IF(P20&gt;J20,300-((P20-J20)*L20+(Q20*4)),IF(P20&gt;I20,(F20*POWER((G20-P20),H20)-(Q20*4)),(B20*POWER((C20-P20),D20))-Q20*4))</f>
        <v>600.29392218560554</v>
      </c>
      <c r="S20" s="7"/>
      <c r="T20" s="91" t="s">
        <v>26</v>
      </c>
      <c r="U20" s="20">
        <v>4.2130000000000001E-8</v>
      </c>
      <c r="V20" s="20">
        <v>40</v>
      </c>
      <c r="W20" s="20">
        <v>7.2949999999999999</v>
      </c>
      <c r="X20" s="47"/>
      <c r="Y20" s="47"/>
      <c r="Z20" s="47"/>
      <c r="AA20" s="47"/>
      <c r="AB20" s="30">
        <v>15.35</v>
      </c>
      <c r="AC20" s="30">
        <v>17.579999999999998</v>
      </c>
      <c r="AD20" s="19">
        <v>29.02</v>
      </c>
      <c r="AE20" s="20">
        <f t="shared" si="3"/>
        <v>26.22377622377622</v>
      </c>
      <c r="AF20" s="18"/>
      <c r="AG20" s="62"/>
      <c r="AH20" s="59">
        <v>15.35</v>
      </c>
      <c r="AI20" s="59">
        <f>AH20</f>
        <v>15.35</v>
      </c>
      <c r="AJ20" s="61">
        <v>0</v>
      </c>
      <c r="AK20" s="73">
        <f>IF(AI20&gt;AC20,300-((AI20-AC20)*AE20+(AJ20*4)),IF(AI20&gt;AB20,(Y20*POWER((Z20-AI20),AA20)-(AJ20*4)),(U20*POWER((V20-AI20),W20))-AJ20*4))</f>
        <v>599.64734741322161</v>
      </c>
      <c r="AP20" s="21"/>
      <c r="AQ20" s="21"/>
      <c r="AV20" s="21"/>
      <c r="AW20" s="21"/>
    </row>
    <row r="21" spans="1:49" x14ac:dyDescent="0.3">
      <c r="A21" s="83" t="s">
        <v>27</v>
      </c>
      <c r="B21" s="15">
        <v>4.97E-11</v>
      </c>
      <c r="C21" s="15">
        <v>150</v>
      </c>
      <c r="D21" s="15">
        <v>6.68</v>
      </c>
      <c r="E21" s="15"/>
      <c r="F21" s="15"/>
      <c r="G21" s="15"/>
      <c r="H21" s="15"/>
      <c r="I21" s="11">
        <v>59.15</v>
      </c>
      <c r="J21" s="16">
        <v>68.099999999999994</v>
      </c>
      <c r="K21" s="16">
        <v>110</v>
      </c>
      <c r="L21" s="15">
        <f t="shared" si="0"/>
        <v>7.1599045346062047</v>
      </c>
      <c r="M21" s="12"/>
      <c r="N21" s="54"/>
      <c r="O21" s="55">
        <v>59.15</v>
      </c>
      <c r="P21" s="55">
        <f t="shared" si="12"/>
        <v>59.15</v>
      </c>
      <c r="Q21" s="55"/>
      <c r="R21" s="66">
        <f t="shared" si="9"/>
        <v>599.74540893131598</v>
      </c>
      <c r="S21" s="7"/>
      <c r="T21" s="91" t="s">
        <v>27</v>
      </c>
      <c r="U21" s="20">
        <v>4.2539E-11</v>
      </c>
      <c r="V21" s="20">
        <v>150</v>
      </c>
      <c r="W21" s="20">
        <v>6.8150000000000004</v>
      </c>
      <c r="X21" s="47"/>
      <c r="Y21" s="47"/>
      <c r="Z21" s="47"/>
      <c r="AA21" s="47"/>
      <c r="AB21" s="19">
        <v>64.989999999999995</v>
      </c>
      <c r="AC21" s="19">
        <v>73.2</v>
      </c>
      <c r="AD21" s="25">
        <v>115.1</v>
      </c>
      <c r="AE21" s="20">
        <f t="shared" si="3"/>
        <v>7.1599045346062065</v>
      </c>
      <c r="AF21" s="18"/>
      <c r="AG21" s="62"/>
      <c r="AH21" s="59">
        <v>64.989999999999995</v>
      </c>
      <c r="AI21" s="59">
        <f>AH21</f>
        <v>64.989999999999995</v>
      </c>
      <c r="AJ21" s="59"/>
      <c r="AK21" s="73">
        <f t="shared" si="7"/>
        <v>599.96433801523597</v>
      </c>
      <c r="AP21" s="21"/>
      <c r="AQ21" s="21"/>
      <c r="AV21" s="21"/>
      <c r="AW21" s="21"/>
    </row>
    <row r="22" spans="1:49" x14ac:dyDescent="0.3">
      <c r="A22" s="83" t="s">
        <v>28</v>
      </c>
      <c r="B22" s="11" t="s">
        <v>3</v>
      </c>
      <c r="C22" s="11" t="s">
        <v>4</v>
      </c>
      <c r="D22" s="11" t="s">
        <v>5</v>
      </c>
      <c r="E22" s="11"/>
      <c r="F22" s="11"/>
      <c r="G22" s="11"/>
      <c r="H22" s="11"/>
      <c r="I22" s="11"/>
      <c r="J22" s="23"/>
      <c r="K22" s="23"/>
      <c r="L22" s="11"/>
      <c r="M22" s="12"/>
      <c r="N22" s="54"/>
      <c r="O22" s="57" t="s">
        <v>29</v>
      </c>
      <c r="P22" s="54"/>
      <c r="Q22" s="54"/>
      <c r="R22" s="39"/>
      <c r="S22" s="7"/>
      <c r="T22" s="91" t="s">
        <v>28</v>
      </c>
      <c r="U22" s="47"/>
      <c r="V22" s="47"/>
      <c r="W22" s="47"/>
      <c r="X22" s="47"/>
      <c r="Y22" s="47"/>
      <c r="Z22" s="47"/>
      <c r="AA22" s="47"/>
      <c r="AB22" s="20"/>
      <c r="AC22" s="20"/>
      <c r="AD22" s="20"/>
      <c r="AE22" s="18"/>
      <c r="AF22" s="18"/>
      <c r="AG22" s="58"/>
      <c r="AH22" s="63" t="s">
        <v>29</v>
      </c>
      <c r="AI22" s="58"/>
      <c r="AJ22" s="58"/>
      <c r="AK22" s="40"/>
    </row>
    <row r="23" spans="1:49" x14ac:dyDescent="0.3">
      <c r="A23" s="83" t="s">
        <v>30</v>
      </c>
      <c r="B23" s="15">
        <v>4.4070000000000003E-3</v>
      </c>
      <c r="C23" s="15">
        <v>45</v>
      </c>
      <c r="D23" s="15">
        <v>2.41</v>
      </c>
      <c r="E23" s="15"/>
      <c r="F23" s="15">
        <v>3.8000000000000002E-5</v>
      </c>
      <c r="G23" s="15">
        <v>36</v>
      </c>
      <c r="H23" s="15">
        <v>3.335</v>
      </c>
      <c r="I23" s="11"/>
      <c r="J23" s="31">
        <v>153</v>
      </c>
      <c r="K23" s="31">
        <v>54</v>
      </c>
      <c r="L23" s="15">
        <f t="shared" ref="L23:L30" si="14">300/(J23-K23)</f>
        <v>3.0303030303030303</v>
      </c>
      <c r="M23" s="12"/>
      <c r="N23" s="54"/>
      <c r="O23" s="55">
        <v>1.8</v>
      </c>
      <c r="P23" s="54">
        <f>O23*100</f>
        <v>180</v>
      </c>
      <c r="Q23" s="54"/>
      <c r="R23" s="68">
        <f>IF(P23&lt;J23,300+((P23-J23)*L23),IF(P23&lt;I23,F23*POWER((P23-G23),H23),B23*POWER((P23-C23),D23)))</f>
        <v>600.1328953343783</v>
      </c>
      <c r="S23" s="7"/>
      <c r="T23" s="91" t="s">
        <v>30</v>
      </c>
      <c r="U23" s="20">
        <v>3.4050000000000001E-5</v>
      </c>
      <c r="V23" s="20">
        <v>35</v>
      </c>
      <c r="W23" s="20">
        <v>3.45</v>
      </c>
      <c r="X23" s="47"/>
      <c r="Y23" s="20">
        <v>2.5600000000000001E-11</v>
      </c>
      <c r="Z23" s="20">
        <v>35</v>
      </c>
      <c r="AA23" s="20">
        <v>6.3654000000000002</v>
      </c>
      <c r="AB23" s="30">
        <v>161</v>
      </c>
      <c r="AC23" s="30">
        <v>148</v>
      </c>
      <c r="AD23" s="32">
        <v>64</v>
      </c>
      <c r="AE23" s="20">
        <f>300/(AC23-AD23)</f>
        <v>3.5714285714285716</v>
      </c>
      <c r="AF23" s="22"/>
      <c r="AG23" s="58"/>
      <c r="AH23" s="59">
        <v>1.61</v>
      </c>
      <c r="AI23" s="58">
        <f>AH23*100</f>
        <v>161</v>
      </c>
      <c r="AJ23" s="58"/>
      <c r="AK23" s="74">
        <f>IF(AI23&lt;AC23,300+((AI23-AC23)*AE23),IF(AI23&lt;AB23,Y23*POWER((AI23-Z23),AA23),U23*POWER((AI23-V23),W23)))</f>
        <v>600.33753394399764</v>
      </c>
      <c r="AN23" s="33"/>
      <c r="AP23" s="21"/>
      <c r="AQ23" s="21"/>
      <c r="AT23" s="33"/>
      <c r="AV23" s="21"/>
      <c r="AW23" s="21"/>
    </row>
    <row r="24" spans="1:49" x14ac:dyDescent="0.3">
      <c r="A24" s="83" t="s">
        <v>31</v>
      </c>
      <c r="B24" s="15">
        <v>2.5920000000000001</v>
      </c>
      <c r="C24" s="15">
        <v>79.5</v>
      </c>
      <c r="D24" s="15">
        <v>0.99299999999999999</v>
      </c>
      <c r="E24" s="15"/>
      <c r="F24" s="15">
        <v>0.78639999999999999</v>
      </c>
      <c r="G24" s="15">
        <v>79</v>
      </c>
      <c r="H24" s="15">
        <v>1.21</v>
      </c>
      <c r="I24" s="11"/>
      <c r="J24" s="31">
        <v>215</v>
      </c>
      <c r="K24" s="31">
        <v>79</v>
      </c>
      <c r="L24" s="15">
        <f t="shared" si="14"/>
        <v>2.2058823529411766</v>
      </c>
      <c r="M24" s="12"/>
      <c r="N24" s="54"/>
      <c r="O24" s="55">
        <v>3.2</v>
      </c>
      <c r="P24" s="54">
        <f t="shared" ref="P24:P26" si="15">O24*100</f>
        <v>320</v>
      </c>
      <c r="Q24" s="54"/>
      <c r="R24" s="68">
        <f t="shared" ref="R24" si="16">IF(P24&lt;J24,300+(($P24-J24)*$L24),IF(P24&lt;I24,$F24*POWER((P24-$G24),$H24),$B24*POWER((P24-$C24),$D24)))</f>
        <v>599.90471088320703</v>
      </c>
      <c r="S24" s="7"/>
      <c r="T24" s="91" t="s">
        <v>31</v>
      </c>
      <c r="U24" s="20">
        <v>1.9970000000000001</v>
      </c>
      <c r="V24" s="20">
        <v>99</v>
      </c>
      <c r="W24" s="20">
        <v>1.0918000000000001</v>
      </c>
      <c r="X24" s="47"/>
      <c r="Y24" s="47"/>
      <c r="Z24" s="47"/>
      <c r="AA24" s="47"/>
      <c r="AB24" s="32">
        <v>285</v>
      </c>
      <c r="AC24" s="30">
        <v>198</v>
      </c>
      <c r="AD24" s="32">
        <v>99</v>
      </c>
      <c r="AE24" s="20">
        <f t="shared" ref="AE24:AE30" si="17">300/(AC24-AD24)</f>
        <v>3.0303030303030303</v>
      </c>
      <c r="AF24" s="22"/>
      <c r="AG24" s="58"/>
      <c r="AH24" s="59">
        <v>2.85</v>
      </c>
      <c r="AI24" s="58">
        <f t="shared" ref="AI24:AI26" si="18">AH24*100</f>
        <v>285</v>
      </c>
      <c r="AJ24" s="58"/>
      <c r="AK24" s="74">
        <f>IF(AI24&lt;AC24,300+((AI24-AC24)*AE24),U24*POWER((AI24-V24),W24))</f>
        <v>600.11198099504952</v>
      </c>
      <c r="AM24" t="s">
        <v>20</v>
      </c>
      <c r="AP24" s="21"/>
      <c r="AQ24" s="21"/>
      <c r="AV24" s="21"/>
      <c r="AW24" s="21"/>
    </row>
    <row r="25" spans="1:49" x14ac:dyDescent="0.3">
      <c r="A25" s="83" t="s">
        <v>32</v>
      </c>
      <c r="B25" s="15">
        <v>1.7179999999999999E-3</v>
      </c>
      <c r="C25" s="15">
        <v>135</v>
      </c>
      <c r="D25" s="15">
        <v>2.0680000000000001</v>
      </c>
      <c r="E25" s="15"/>
      <c r="F25" s="15">
        <v>1.6949999999999999E-5</v>
      </c>
      <c r="G25" s="15">
        <v>125</v>
      </c>
      <c r="H25" s="15">
        <v>2.8069999999999999</v>
      </c>
      <c r="I25" s="11"/>
      <c r="J25" s="31">
        <v>507</v>
      </c>
      <c r="K25" s="31">
        <v>154</v>
      </c>
      <c r="L25" s="15">
        <f t="shared" si="14"/>
        <v>0.84985835694050993</v>
      </c>
      <c r="M25" s="12"/>
      <c r="N25" s="54"/>
      <c r="O25" s="55">
        <v>6.14</v>
      </c>
      <c r="P25" s="54">
        <f t="shared" si="15"/>
        <v>614</v>
      </c>
      <c r="Q25" s="56">
        <v>0</v>
      </c>
      <c r="R25" s="69">
        <f>IF(P25&lt;J25,300+(($P25-J25)*$L25),IF(P25&lt;I25,$F25*POWER((P25-$G25),$H25),$B25*POWER((P25-$C25),$D25)))-(Q25*4)</f>
        <v>599.73169489331372</v>
      </c>
      <c r="S25" s="7"/>
      <c r="T25" s="91" t="s">
        <v>32</v>
      </c>
      <c r="U25" s="20">
        <v>1.574E-4</v>
      </c>
      <c r="V25" s="20">
        <v>130</v>
      </c>
      <c r="W25" s="20">
        <v>2.524</v>
      </c>
      <c r="X25" s="47"/>
      <c r="Y25" s="20">
        <v>1.016E-11</v>
      </c>
      <c r="Z25" s="20">
        <v>60</v>
      </c>
      <c r="AA25" s="20">
        <v>5.1449999999999996</v>
      </c>
      <c r="AB25" s="32">
        <v>535</v>
      </c>
      <c r="AC25" s="32">
        <v>475</v>
      </c>
      <c r="AD25" s="32">
        <v>183</v>
      </c>
      <c r="AE25" s="20">
        <f t="shared" si="17"/>
        <v>1.0273972602739727</v>
      </c>
      <c r="AF25" s="34"/>
      <c r="AG25" s="58"/>
      <c r="AH25" s="59">
        <v>5.35</v>
      </c>
      <c r="AI25" s="58">
        <f t="shared" si="18"/>
        <v>535</v>
      </c>
      <c r="AJ25" s="61">
        <v>0</v>
      </c>
      <c r="AK25" s="74">
        <f>IF(AI25&lt;AC25,300+((AI25-AC25)*AE25),IF(AI25&lt;AB25,Y25*POWER((AI25-Z25),AA25),U25*POWER((AI25-V25),W25)))-(AJ25*4)</f>
        <v>600.09665589233657</v>
      </c>
      <c r="AM25" t="s">
        <v>20</v>
      </c>
      <c r="AP25" s="21"/>
      <c r="AQ25" s="21"/>
      <c r="AV25" s="21"/>
      <c r="AW25" s="21"/>
    </row>
    <row r="26" spans="1:49" x14ac:dyDescent="0.3">
      <c r="A26" s="83" t="s">
        <v>33</v>
      </c>
      <c r="B26" s="15">
        <v>1.0920000000000001E-3</v>
      </c>
      <c r="C26" s="15">
        <v>210</v>
      </c>
      <c r="D26" s="15">
        <v>1.91</v>
      </c>
      <c r="E26" s="15"/>
      <c r="F26" s="15"/>
      <c r="G26" s="15"/>
      <c r="H26" s="15"/>
      <c r="I26" s="11"/>
      <c r="J26" s="31">
        <v>914</v>
      </c>
      <c r="K26" s="31">
        <v>240</v>
      </c>
      <c r="L26" s="15">
        <f t="shared" si="14"/>
        <v>0.44510385756676557</v>
      </c>
      <c r="M26" s="12"/>
      <c r="N26" s="54"/>
      <c r="O26" s="55">
        <v>12.22</v>
      </c>
      <c r="P26" s="54">
        <f t="shared" si="15"/>
        <v>1222</v>
      </c>
      <c r="Q26" s="56">
        <v>0</v>
      </c>
      <c r="R26" s="69">
        <f>IF(P26&lt;J26,300+((P26-J26)*L26),B26*POWER((P26-C26),D26))-(Q26*4)</f>
        <v>599.95325962043773</v>
      </c>
      <c r="S26" s="7"/>
      <c r="T26" s="91" t="s">
        <v>33</v>
      </c>
      <c r="U26" s="20">
        <v>1.4840000000000001E-3</v>
      </c>
      <c r="V26" s="20">
        <v>260</v>
      </c>
      <c r="W26" s="20">
        <v>1.9350000000000001</v>
      </c>
      <c r="X26" s="47"/>
      <c r="Y26" s="47"/>
      <c r="Z26" s="47"/>
      <c r="AA26" s="47"/>
      <c r="AB26" s="32">
        <v>1050</v>
      </c>
      <c r="AC26" s="32">
        <v>812</v>
      </c>
      <c r="AD26" s="32">
        <v>198</v>
      </c>
      <c r="AE26" s="20">
        <f t="shared" si="17"/>
        <v>0.48859934853420195</v>
      </c>
      <c r="AF26" s="22"/>
      <c r="AG26" s="58"/>
      <c r="AH26" s="59">
        <v>10.5</v>
      </c>
      <c r="AI26" s="58">
        <f t="shared" si="18"/>
        <v>1050</v>
      </c>
      <c r="AJ26" s="61">
        <v>0</v>
      </c>
      <c r="AK26" s="74">
        <f>IF(AI26&lt;AC26,300+((AI26-AC26)*AE26),U26*POWER((AI26-V26),W26))-(AJ26*4)</f>
        <v>600.26403408640351</v>
      </c>
      <c r="AP26" s="21"/>
      <c r="AQ26" s="21"/>
      <c r="AV26" s="21"/>
      <c r="AW26" s="21"/>
    </row>
    <row r="27" spans="1:49" x14ac:dyDescent="0.3">
      <c r="A27" s="83" t="s">
        <v>34</v>
      </c>
      <c r="B27" s="15">
        <v>79.599999999999994</v>
      </c>
      <c r="C27" s="15">
        <v>2.98</v>
      </c>
      <c r="D27" s="15">
        <v>0.94799999999999995</v>
      </c>
      <c r="E27" s="15"/>
      <c r="F27" s="15"/>
      <c r="G27" s="15"/>
      <c r="H27" s="15"/>
      <c r="I27" s="11"/>
      <c r="J27" s="16">
        <v>7.04</v>
      </c>
      <c r="K27" s="70">
        <v>2.98</v>
      </c>
      <c r="L27" s="11">
        <f t="shared" si="14"/>
        <v>73.891625615763544</v>
      </c>
      <c r="M27" s="12"/>
      <c r="N27" s="54"/>
      <c r="O27" s="55">
        <v>11.4</v>
      </c>
      <c r="P27" s="55">
        <f t="shared" ref="P27:P29" si="19">O27</f>
        <v>11.4</v>
      </c>
      <c r="Q27" s="55"/>
      <c r="R27" s="68">
        <f>IF(P27&lt;J27,300+((P27-J27)*L27),B27*POWER((P27-C27),D27))</f>
        <v>599.94153574009988</v>
      </c>
      <c r="S27" s="7"/>
      <c r="T27" s="91" t="s">
        <v>34</v>
      </c>
      <c r="U27" s="20">
        <v>56.35</v>
      </c>
      <c r="V27" s="20">
        <v>1.97</v>
      </c>
      <c r="W27" s="20">
        <v>1.107</v>
      </c>
      <c r="X27" s="20"/>
      <c r="Y27" s="47"/>
      <c r="Z27" s="47"/>
      <c r="AA27" s="47"/>
      <c r="AB27" s="46">
        <v>10.44</v>
      </c>
      <c r="AC27" s="46">
        <v>6.5</v>
      </c>
      <c r="AD27" s="19">
        <v>1.98</v>
      </c>
      <c r="AE27" s="20">
        <f t="shared" si="17"/>
        <v>66.371681415929203</v>
      </c>
      <c r="AF27" s="18"/>
      <c r="AG27" s="58"/>
      <c r="AH27" s="59">
        <v>10.44</v>
      </c>
      <c r="AI27" s="59">
        <f t="shared" ref="AI27:AI29" si="20">AH27</f>
        <v>10.44</v>
      </c>
      <c r="AJ27" s="59"/>
      <c r="AK27" s="74">
        <f t="shared" ref="AK27:AK30" si="21">IF(AI27&lt;AC27,300+((AI27-AC27)*AE27),U27*POWER((AI27-V27),W27))</f>
        <v>599.87512801236835</v>
      </c>
      <c r="AP27" s="21"/>
      <c r="AQ27" s="21"/>
      <c r="AV27" s="21"/>
      <c r="AW27" s="21"/>
    </row>
    <row r="28" spans="1:49" x14ac:dyDescent="0.3">
      <c r="A28" s="83" t="s">
        <v>35</v>
      </c>
      <c r="B28" s="15">
        <v>29.74</v>
      </c>
      <c r="C28" s="15">
        <v>4.9800000000000004</v>
      </c>
      <c r="D28" s="15">
        <v>0.90900000000000003</v>
      </c>
      <c r="E28" s="15"/>
      <c r="F28" s="15"/>
      <c r="G28" s="15"/>
      <c r="H28" s="15"/>
      <c r="I28" s="11"/>
      <c r="J28" s="16">
        <v>17.7</v>
      </c>
      <c r="K28" s="70">
        <v>4.95</v>
      </c>
      <c r="L28" s="11">
        <f t="shared" si="14"/>
        <v>23.529411764705884</v>
      </c>
      <c r="M28" s="12"/>
      <c r="N28" s="54"/>
      <c r="O28" s="55">
        <v>32.25</v>
      </c>
      <c r="P28" s="55">
        <f t="shared" si="19"/>
        <v>32.25</v>
      </c>
      <c r="Q28" s="55"/>
      <c r="R28" s="68">
        <f t="shared" ref="R28:R29" si="22">IF(P28&lt;J28,300+(($P28-J28)*$L28),$B28*POWER((P28-$C28),$D28))</f>
        <v>600.31439099491604</v>
      </c>
      <c r="S28" s="7"/>
      <c r="T28" s="91" t="s">
        <v>35</v>
      </c>
      <c r="U28" s="20">
        <v>27.664999999999999</v>
      </c>
      <c r="V28" s="20">
        <v>4.95</v>
      </c>
      <c r="W28" s="20">
        <v>0.94299999999999995</v>
      </c>
      <c r="X28" s="20"/>
      <c r="Y28" s="47"/>
      <c r="Z28" s="47"/>
      <c r="AA28" s="47"/>
      <c r="AB28" s="46">
        <v>31.05</v>
      </c>
      <c r="AC28" s="46">
        <v>17.48</v>
      </c>
      <c r="AD28" s="19">
        <v>4.95</v>
      </c>
      <c r="AE28" s="20">
        <f t="shared" si="17"/>
        <v>23.942537909018355</v>
      </c>
      <c r="AF28" s="18"/>
      <c r="AG28" s="58"/>
      <c r="AH28" s="59">
        <v>31.05</v>
      </c>
      <c r="AI28" s="59">
        <f t="shared" si="20"/>
        <v>31.05</v>
      </c>
      <c r="AJ28" s="59"/>
      <c r="AK28" s="74">
        <f t="shared" si="21"/>
        <v>599.54622520703913</v>
      </c>
      <c r="AP28" s="21"/>
      <c r="AQ28" s="21"/>
      <c r="AV28" s="21"/>
      <c r="AW28" s="21"/>
    </row>
    <row r="29" spans="1:49" x14ac:dyDescent="0.3">
      <c r="A29" s="83" t="s">
        <v>36</v>
      </c>
      <c r="B29" s="15">
        <v>47.75</v>
      </c>
      <c r="C29" s="15">
        <v>4.9800000000000004</v>
      </c>
      <c r="D29" s="52">
        <v>0.75949999999999995</v>
      </c>
      <c r="E29" s="35"/>
      <c r="F29" s="35"/>
      <c r="G29" s="35"/>
      <c r="H29" s="35"/>
      <c r="I29" s="36"/>
      <c r="J29" s="16">
        <v>16.2</v>
      </c>
      <c r="K29" s="70">
        <v>4.95</v>
      </c>
      <c r="L29" s="11">
        <f t="shared" si="14"/>
        <v>26.666666666666668</v>
      </c>
      <c r="M29" s="37"/>
      <c r="N29" s="54"/>
      <c r="O29" s="55">
        <v>33</v>
      </c>
      <c r="P29" s="55">
        <f t="shared" si="19"/>
        <v>33</v>
      </c>
      <c r="Q29" s="55"/>
      <c r="R29" s="68">
        <f t="shared" si="22"/>
        <v>600.24067437574865</v>
      </c>
      <c r="S29" s="7"/>
      <c r="T29" s="91" t="s">
        <v>36</v>
      </c>
      <c r="U29" s="20">
        <v>13.62</v>
      </c>
      <c r="V29" s="20">
        <v>4.95</v>
      </c>
      <c r="W29" s="45">
        <v>1.073</v>
      </c>
      <c r="X29" s="45"/>
      <c r="Y29" s="48"/>
      <c r="Z29" s="48"/>
      <c r="AA29" s="48"/>
      <c r="AB29" s="46">
        <v>39</v>
      </c>
      <c r="AC29" s="46">
        <v>22.8</v>
      </c>
      <c r="AD29" s="19">
        <v>4.95</v>
      </c>
      <c r="AE29" s="20">
        <f t="shared" si="17"/>
        <v>16.806722689075627</v>
      </c>
      <c r="AF29" s="38"/>
      <c r="AG29" s="58"/>
      <c r="AH29" s="59">
        <v>39</v>
      </c>
      <c r="AI29" s="59">
        <f t="shared" si="20"/>
        <v>39</v>
      </c>
      <c r="AJ29" s="59"/>
      <c r="AK29" s="74">
        <f t="shared" si="21"/>
        <v>599.98276253574147</v>
      </c>
      <c r="AP29" s="21"/>
      <c r="AQ29" s="21"/>
      <c r="AV29" s="21"/>
      <c r="AW29" s="29"/>
    </row>
    <row r="30" spans="1:49" x14ac:dyDescent="0.3">
      <c r="A30" s="83" t="s">
        <v>37</v>
      </c>
      <c r="B30" s="15">
        <v>16.454999999999998</v>
      </c>
      <c r="C30" s="15">
        <v>4.95</v>
      </c>
      <c r="D30" s="15">
        <v>0.99199999999999999</v>
      </c>
      <c r="E30" s="15"/>
      <c r="F30" s="15"/>
      <c r="G30" s="15"/>
      <c r="H30" s="15"/>
      <c r="I30" s="11"/>
      <c r="J30" s="16">
        <v>23.6</v>
      </c>
      <c r="K30" s="70">
        <v>4.95</v>
      </c>
      <c r="L30" s="11">
        <f t="shared" si="14"/>
        <v>16.085790884718495</v>
      </c>
      <c r="M30" s="12"/>
      <c r="N30" s="54"/>
      <c r="O30" s="55">
        <v>42.5</v>
      </c>
      <c r="P30" s="55">
        <f>O30</f>
        <v>42.5</v>
      </c>
      <c r="Q30" s="55"/>
      <c r="R30" s="68">
        <f>IF(P30&lt;J30,300+(($P30-J30)*$L30),$B30*POWER((P30-$C30),$D30))</f>
        <v>600.22067158818265</v>
      </c>
      <c r="S30" s="7"/>
      <c r="T30" s="91" t="s">
        <v>37</v>
      </c>
      <c r="U30" s="20">
        <v>19.850000000000001</v>
      </c>
      <c r="V30" s="20">
        <v>4.95</v>
      </c>
      <c r="W30" s="20">
        <v>1.0264</v>
      </c>
      <c r="X30" s="20"/>
      <c r="Y30" s="47"/>
      <c r="Z30" s="47"/>
      <c r="AA30" s="47"/>
      <c r="AB30" s="46">
        <v>32.65</v>
      </c>
      <c r="AC30" s="46">
        <v>19.05</v>
      </c>
      <c r="AD30" s="19">
        <v>4.95</v>
      </c>
      <c r="AE30" s="20">
        <f t="shared" si="17"/>
        <v>21.276595744680851</v>
      </c>
      <c r="AF30" s="18"/>
      <c r="AG30" s="58"/>
      <c r="AH30" s="59">
        <v>32.65</v>
      </c>
      <c r="AI30" s="59">
        <f>AH30</f>
        <v>32.65</v>
      </c>
      <c r="AJ30" s="59"/>
      <c r="AK30" s="74">
        <f t="shared" si="21"/>
        <v>600.23559473314981</v>
      </c>
      <c r="AP30" s="21"/>
      <c r="AQ30" s="29"/>
      <c r="AV30" s="21"/>
      <c r="AW30" s="21"/>
    </row>
    <row r="31" spans="1:49" x14ac:dyDescent="0.3">
      <c r="A31" s="39" t="s">
        <v>38</v>
      </c>
      <c r="B31" s="15"/>
      <c r="C31" s="15"/>
      <c r="D31" s="15"/>
      <c r="E31" s="15"/>
      <c r="F31" s="15"/>
      <c r="G31" s="15"/>
      <c r="H31" s="15"/>
      <c r="I31" s="11"/>
      <c r="J31" s="16"/>
      <c r="K31" s="70"/>
      <c r="L31" s="11"/>
      <c r="M31" s="12"/>
      <c r="N31" s="54"/>
      <c r="O31" s="57" t="s">
        <v>39</v>
      </c>
      <c r="P31" s="54"/>
      <c r="Q31" s="54"/>
      <c r="R31" s="39"/>
      <c r="S31" s="7"/>
      <c r="T31" s="40" t="s">
        <v>38</v>
      </c>
      <c r="U31" s="20"/>
      <c r="V31" s="20"/>
      <c r="W31" s="20"/>
      <c r="X31" s="20"/>
      <c r="Y31" s="47"/>
      <c r="Z31" s="47"/>
      <c r="AA31" s="47"/>
      <c r="AB31" s="18"/>
      <c r="AC31" s="18"/>
      <c r="AD31" s="18"/>
      <c r="AE31" s="18"/>
      <c r="AF31" s="18"/>
      <c r="AG31" s="58"/>
      <c r="AH31" s="63" t="s">
        <v>39</v>
      </c>
      <c r="AI31" s="59"/>
      <c r="AJ31" s="59"/>
      <c r="AK31" s="73"/>
      <c r="AP31" s="21"/>
      <c r="AQ31" s="21"/>
      <c r="AV31" s="21"/>
      <c r="AW31" s="21"/>
    </row>
    <row r="32" spans="1:49" x14ac:dyDescent="0.3">
      <c r="A32" s="83" t="s">
        <v>40</v>
      </c>
      <c r="B32" s="15">
        <v>1.495E-2</v>
      </c>
      <c r="C32" s="15">
        <v>180</v>
      </c>
      <c r="D32" s="15">
        <v>1.3027</v>
      </c>
      <c r="E32" s="15"/>
      <c r="F32" s="15"/>
      <c r="G32" s="15"/>
      <c r="H32" s="15"/>
      <c r="I32" s="11"/>
      <c r="J32" s="23">
        <v>2190</v>
      </c>
      <c r="K32" s="23">
        <v>210</v>
      </c>
      <c r="L32" s="15">
        <f>300/(J32-K32)</f>
        <v>0.15151515151515152</v>
      </c>
      <c r="M32" s="12"/>
      <c r="N32" s="54"/>
      <c r="O32" s="65">
        <v>3600</v>
      </c>
      <c r="P32" s="65">
        <f>O32</f>
        <v>3600</v>
      </c>
      <c r="Q32" s="65"/>
      <c r="R32" s="68">
        <f>IF(P32&lt;J32,300+(($P32-J32)*$L32),$B32*POWER((P32-$C32),$D32))</f>
        <v>600.36726042626447</v>
      </c>
      <c r="S32" s="7"/>
      <c r="T32" s="91" t="s">
        <v>41</v>
      </c>
      <c r="U32" s="20">
        <v>5.62E-3</v>
      </c>
      <c r="V32" s="20">
        <v>150</v>
      </c>
      <c r="W32" s="20">
        <v>1.4688000000000001</v>
      </c>
      <c r="X32" s="20"/>
      <c r="Y32" s="47"/>
      <c r="Z32" s="47"/>
      <c r="AA32" s="47"/>
      <c r="AB32" s="18">
        <v>2800</v>
      </c>
      <c r="AC32" s="18">
        <v>1805</v>
      </c>
      <c r="AD32" s="18">
        <v>185</v>
      </c>
      <c r="AE32" s="20">
        <f>300/(AC32-AD32)</f>
        <v>0.18518518518518517</v>
      </c>
      <c r="AF32" s="18"/>
      <c r="AG32" s="58"/>
      <c r="AH32" s="60">
        <v>2800</v>
      </c>
      <c r="AI32" s="60">
        <f>AH32</f>
        <v>2800</v>
      </c>
      <c r="AJ32" s="60"/>
      <c r="AK32" s="74">
        <f>IF(AI32&lt;AC32,300+((AI32-AC32)*AE32),U32*POWER((AI32-V32),W32))</f>
        <v>599.51472597159966</v>
      </c>
      <c r="AP32" s="21"/>
      <c r="AQ32" s="21"/>
      <c r="AV32" s="21"/>
      <c r="AW32" s="29"/>
    </row>
    <row r="33" spans="1:49" x14ac:dyDescent="0.3">
      <c r="A33" s="83" t="s">
        <v>42</v>
      </c>
      <c r="B33" s="15">
        <v>2.0310000000000002E-2</v>
      </c>
      <c r="C33" s="15">
        <v>200</v>
      </c>
      <c r="D33" s="15">
        <v>1.2270000000000001</v>
      </c>
      <c r="E33" s="15"/>
      <c r="F33" s="15"/>
      <c r="G33" s="15"/>
      <c r="H33" s="15"/>
      <c r="I33" s="11"/>
      <c r="J33" s="23">
        <v>2700</v>
      </c>
      <c r="K33" s="23">
        <v>230</v>
      </c>
      <c r="L33" s="15">
        <f>300/(J33-K33)</f>
        <v>0.1214574898785425</v>
      </c>
      <c r="M33" s="12"/>
      <c r="N33" s="54"/>
      <c r="O33" s="65">
        <v>4600</v>
      </c>
      <c r="P33" s="65">
        <f>O33</f>
        <v>4600</v>
      </c>
      <c r="Q33" s="65"/>
      <c r="R33" s="68">
        <f>IF(P33&lt;J33,300+((P33-J33)*L33),B33*POWER((P33-C33),D33))</f>
        <v>600.10377322449801</v>
      </c>
      <c r="S33" s="7"/>
      <c r="T33" s="91" t="s">
        <v>43</v>
      </c>
      <c r="U33" s="20">
        <v>2.32E-3</v>
      </c>
      <c r="V33" s="20">
        <v>200</v>
      </c>
      <c r="W33" s="20">
        <v>1.5194000000000001</v>
      </c>
      <c r="X33" s="47"/>
      <c r="Y33" s="47"/>
      <c r="Z33" s="47"/>
      <c r="AA33" s="47"/>
      <c r="AB33" s="18">
        <v>3850</v>
      </c>
      <c r="AC33" s="18">
        <v>2515</v>
      </c>
      <c r="AD33" s="18">
        <v>245</v>
      </c>
      <c r="AE33" s="20">
        <f>300/(AC33-AD33)</f>
        <v>0.13215859030837004</v>
      </c>
      <c r="AF33" s="18"/>
      <c r="AG33" s="58"/>
      <c r="AH33" s="60">
        <v>3850</v>
      </c>
      <c r="AI33" s="60">
        <f>AH33</f>
        <v>3850</v>
      </c>
      <c r="AJ33" s="60"/>
      <c r="AK33" s="74">
        <f>IF(AI33&lt;AC33,300+((AI33-AC33)*AE33),U33*POWER((AI33-V33),W33))</f>
        <v>599.84046969702069</v>
      </c>
      <c r="AP33" s="21"/>
      <c r="AQ33" s="21"/>
      <c r="AV33" s="21"/>
      <c r="AW33" s="29"/>
    </row>
    <row r="34" spans="1:49" x14ac:dyDescent="0.3">
      <c r="A34" s="8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54"/>
      <c r="O34" s="65"/>
      <c r="P34" s="65"/>
      <c r="Q34" s="65"/>
      <c r="R34" s="66"/>
      <c r="S34" s="7"/>
      <c r="T34" s="40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58"/>
      <c r="AH34" s="58"/>
      <c r="AI34" s="58"/>
      <c r="AJ34" s="58"/>
      <c r="AK34" s="40"/>
      <c r="AP34" s="21"/>
      <c r="AQ34" s="21"/>
      <c r="AV34" s="21"/>
      <c r="AW34" s="29"/>
    </row>
    <row r="35" spans="1:49" x14ac:dyDescent="0.3">
      <c r="A35" s="80" t="s">
        <v>44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5"/>
      <c r="O35" s="85"/>
      <c r="P35" s="85"/>
      <c r="Q35" s="85"/>
      <c r="R35" s="80"/>
      <c r="S35" s="4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90"/>
      <c r="AH35" s="90"/>
      <c r="AI35" s="90"/>
      <c r="AJ35" s="90"/>
      <c r="AK35" s="81"/>
      <c r="AP35" s="21"/>
      <c r="AQ35" s="21"/>
      <c r="AV35" s="21"/>
      <c r="AW35" s="29"/>
    </row>
    <row r="36" spans="1:49" x14ac:dyDescent="0.3">
      <c r="A36" s="83" t="s">
        <v>24</v>
      </c>
      <c r="B36" s="12">
        <v>1.37E-7</v>
      </c>
      <c r="C36" s="12">
        <v>28</v>
      </c>
      <c r="D36" s="12">
        <v>7.5518000000000001</v>
      </c>
      <c r="E36" s="12"/>
      <c r="F36" s="12"/>
      <c r="G36" s="12"/>
      <c r="H36" s="12"/>
      <c r="I36" s="12"/>
      <c r="J36" s="51">
        <v>10.75</v>
      </c>
      <c r="K36" s="16">
        <v>19.5</v>
      </c>
      <c r="L36" s="15">
        <f t="shared" ref="L36:L37" si="23">300/(K36-J36)</f>
        <v>34.285714285714285</v>
      </c>
      <c r="M36" s="12"/>
      <c r="N36" s="54"/>
      <c r="O36" s="55">
        <v>9.09</v>
      </c>
      <c r="P36" s="55">
        <f>O36</f>
        <v>9.09</v>
      </c>
      <c r="Q36" s="55"/>
      <c r="R36" s="66">
        <f t="shared" ref="R36" si="24">IF(P36&gt;J36,300-(($P36-J36)*$L36),($B36*POWER(($C36-P36),$D36)))</f>
        <v>599.8458446560013</v>
      </c>
      <c r="S36" s="7"/>
      <c r="T36" s="92"/>
      <c r="U36" s="42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64"/>
      <c r="AH36" s="64"/>
      <c r="AI36" s="64"/>
      <c r="AJ36" s="64"/>
      <c r="AK36" s="75"/>
      <c r="AP36" s="21"/>
      <c r="AQ36" s="21"/>
      <c r="AV36" s="21"/>
      <c r="AW36" s="29"/>
    </row>
    <row r="37" spans="1:49" x14ac:dyDescent="0.3">
      <c r="A37" s="83" t="s">
        <v>25</v>
      </c>
      <c r="B37" s="12">
        <v>9.9999999999999995E-7</v>
      </c>
      <c r="C37" s="12">
        <v>42</v>
      </c>
      <c r="D37" s="12">
        <v>6.1927000000000003</v>
      </c>
      <c r="E37" s="12"/>
      <c r="F37" s="12"/>
      <c r="G37" s="12"/>
      <c r="H37" s="12"/>
      <c r="I37" s="12"/>
      <c r="J37" s="51">
        <v>19.27</v>
      </c>
      <c r="K37" s="16">
        <v>32.5</v>
      </c>
      <c r="L37" s="15">
        <f t="shared" si="23"/>
        <v>22.675736961451246</v>
      </c>
      <c r="M37" s="12"/>
      <c r="N37" s="54"/>
      <c r="O37" s="55">
        <v>15.85</v>
      </c>
      <c r="P37" s="55">
        <f t="shared" ref="P37:P40" si="25">O37</f>
        <v>15.85</v>
      </c>
      <c r="Q37" s="56">
        <v>0</v>
      </c>
      <c r="R37" s="66">
        <f>IF(P37&gt;J37,300-(($P37-J37)*$L37),($B37*POWER(($C37-P37),$D37)))-(Q37*4)</f>
        <v>599.75924965151023</v>
      </c>
      <c r="S37" s="7"/>
      <c r="T37" s="92"/>
      <c r="U37" s="42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64"/>
      <c r="AH37" s="64"/>
      <c r="AI37" s="64"/>
      <c r="AJ37" s="64"/>
      <c r="AK37" s="75"/>
      <c r="AP37" s="21"/>
      <c r="AQ37" s="21"/>
      <c r="AV37" s="21"/>
      <c r="AW37" s="29"/>
    </row>
    <row r="38" spans="1:49" x14ac:dyDescent="0.3">
      <c r="A38" s="83" t="s">
        <v>46</v>
      </c>
      <c r="B38" s="15">
        <v>53.2</v>
      </c>
      <c r="C38" s="15">
        <v>1.99</v>
      </c>
      <c r="D38" s="15">
        <v>1.0298</v>
      </c>
      <c r="E38" s="12"/>
      <c r="F38" s="12"/>
      <c r="G38" s="12"/>
      <c r="H38" s="12"/>
      <c r="I38" s="12"/>
      <c r="J38" s="51">
        <v>7.35</v>
      </c>
      <c r="K38" s="16">
        <v>2</v>
      </c>
      <c r="L38" s="11">
        <f t="shared" ref="L38:L41" si="26">300/(J38-K38)</f>
        <v>56.074766355140191</v>
      </c>
      <c r="M38" s="12"/>
      <c r="N38" s="54"/>
      <c r="O38" s="55">
        <v>12.5</v>
      </c>
      <c r="P38" s="55">
        <f t="shared" si="25"/>
        <v>12.5</v>
      </c>
      <c r="Q38" s="55"/>
      <c r="R38" s="68">
        <f t="shared" ref="R38:R41" si="27">IF(P38&lt;J38,300+(($P38-J38)*$L38),$B38*POWER((P38-$C38),$D38))</f>
        <v>599.73322500300162</v>
      </c>
      <c r="S38" s="7"/>
      <c r="T38" s="92"/>
      <c r="U38" s="42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64"/>
      <c r="AH38" s="64"/>
      <c r="AI38" s="64"/>
      <c r="AJ38" s="64"/>
      <c r="AK38" s="75"/>
      <c r="AP38" s="21"/>
      <c r="AQ38" s="21"/>
      <c r="AV38" s="21"/>
      <c r="AW38" s="29"/>
    </row>
    <row r="39" spans="1:49" x14ac:dyDescent="0.3">
      <c r="A39" s="83" t="s">
        <v>47</v>
      </c>
      <c r="B39" s="15">
        <v>30</v>
      </c>
      <c r="C39" s="15">
        <v>4.9800000000000004</v>
      </c>
      <c r="D39" s="15">
        <v>0.88049999999999995</v>
      </c>
      <c r="E39" s="12"/>
      <c r="F39" s="12"/>
      <c r="G39" s="12"/>
      <c r="H39" s="12"/>
      <c r="I39" s="12"/>
      <c r="J39" s="16">
        <v>18.649999999999999</v>
      </c>
      <c r="K39" s="16">
        <v>5</v>
      </c>
      <c r="L39" s="11">
        <f t="shared" si="26"/>
        <v>21.978021978021982</v>
      </c>
      <c r="M39" s="12"/>
      <c r="N39" s="54"/>
      <c r="O39" s="55">
        <v>35</v>
      </c>
      <c r="P39" s="55">
        <f t="shared" si="25"/>
        <v>35</v>
      </c>
      <c r="Q39" s="55"/>
      <c r="R39" s="68">
        <f t="shared" si="27"/>
        <v>599.7653411511543</v>
      </c>
      <c r="S39" s="7"/>
      <c r="T39" s="92"/>
      <c r="U39" s="42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64"/>
      <c r="AH39" s="64"/>
      <c r="AI39" s="64"/>
      <c r="AJ39" s="64"/>
      <c r="AK39" s="75"/>
      <c r="AP39" s="21"/>
      <c r="AQ39" s="21"/>
      <c r="AV39" s="21"/>
      <c r="AW39" s="21"/>
    </row>
    <row r="40" spans="1:49" x14ac:dyDescent="0.3">
      <c r="A40" s="83" t="s">
        <v>48</v>
      </c>
      <c r="B40" s="15">
        <v>34.25</v>
      </c>
      <c r="C40" s="15">
        <v>4.9800000000000004</v>
      </c>
      <c r="D40" s="52">
        <v>0.81159999999999999</v>
      </c>
      <c r="E40" s="37"/>
      <c r="F40" s="37"/>
      <c r="G40" s="37"/>
      <c r="H40" s="37"/>
      <c r="I40" s="37"/>
      <c r="J40" s="16">
        <v>19.5</v>
      </c>
      <c r="K40" s="16">
        <v>5</v>
      </c>
      <c r="L40" s="11">
        <f t="shared" si="26"/>
        <v>20.689655172413794</v>
      </c>
      <c r="M40" s="37"/>
      <c r="N40" s="54"/>
      <c r="O40" s="55">
        <v>39</v>
      </c>
      <c r="P40" s="55">
        <f t="shared" si="25"/>
        <v>39</v>
      </c>
      <c r="Q40" s="55"/>
      <c r="R40" s="68">
        <f t="shared" si="27"/>
        <v>599.53720817710769</v>
      </c>
      <c r="S40" s="7"/>
      <c r="T40" s="40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58"/>
      <c r="AH40" s="59"/>
      <c r="AI40" s="59"/>
      <c r="AJ40" s="59"/>
      <c r="AK40" s="73"/>
      <c r="AP40" s="21"/>
      <c r="AQ40" s="21"/>
    </row>
    <row r="41" spans="1:49" x14ac:dyDescent="0.3">
      <c r="A41" s="83" t="s">
        <v>42</v>
      </c>
      <c r="B41" s="12">
        <v>1.95E-2</v>
      </c>
      <c r="C41" s="12">
        <v>200</v>
      </c>
      <c r="D41" s="12">
        <v>1.2270000000000001</v>
      </c>
      <c r="E41" s="12"/>
      <c r="F41" s="12"/>
      <c r="G41" s="12"/>
      <c r="H41" s="12"/>
      <c r="I41" s="12"/>
      <c r="J41" s="43">
        <v>2785</v>
      </c>
      <c r="K41" s="43">
        <v>225</v>
      </c>
      <c r="L41" s="15">
        <f t="shared" si="26"/>
        <v>0.1171875</v>
      </c>
      <c r="M41" s="12"/>
      <c r="N41" s="54"/>
      <c r="O41" s="65">
        <v>4750</v>
      </c>
      <c r="P41" s="65">
        <f>O41</f>
        <v>4750</v>
      </c>
      <c r="Q41" s="65"/>
      <c r="R41" s="68">
        <f t="shared" si="27"/>
        <v>600.36393444571297</v>
      </c>
      <c r="S41" s="7"/>
      <c r="T41" s="92"/>
      <c r="U41" s="42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64"/>
      <c r="AH41" s="64"/>
      <c r="AI41" s="64"/>
      <c r="AJ41" s="64"/>
      <c r="AK41" s="75"/>
      <c r="AN41" s="33"/>
      <c r="AP41" s="21"/>
      <c r="AQ41" s="21"/>
      <c r="AT41" s="33"/>
      <c r="AV41" s="21"/>
      <c r="AW41" s="21"/>
    </row>
    <row r="42" spans="1:49" x14ac:dyDescent="0.3">
      <c r="A42" s="80" t="s">
        <v>49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5"/>
      <c r="O42" s="85"/>
      <c r="P42" s="85"/>
      <c r="Q42" s="85"/>
      <c r="R42" s="80"/>
      <c r="S42" s="79"/>
      <c r="T42" s="80" t="s">
        <v>50</v>
      </c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5"/>
      <c r="AH42" s="85"/>
      <c r="AI42" s="85"/>
      <c r="AJ42" s="85"/>
      <c r="AK42" s="80"/>
      <c r="AP42" s="21"/>
      <c r="AQ42" s="21"/>
      <c r="AV42" s="21"/>
      <c r="AW42" s="21"/>
    </row>
    <row r="43" spans="1:49" x14ac:dyDescent="0.3">
      <c r="A43" s="83" t="s">
        <v>24</v>
      </c>
      <c r="B43" s="15">
        <v>1.97E-9</v>
      </c>
      <c r="C43" s="15">
        <v>30</v>
      </c>
      <c r="D43" s="15">
        <v>8.6791999999999998</v>
      </c>
      <c r="E43" s="15"/>
      <c r="F43" s="15"/>
      <c r="G43" s="15"/>
      <c r="H43" s="15"/>
      <c r="I43" s="15"/>
      <c r="J43" s="51">
        <v>10.57</v>
      </c>
      <c r="K43" s="16">
        <v>19.52</v>
      </c>
      <c r="L43" s="15">
        <f>300/(K43-J43)</f>
        <v>33.519553072625698</v>
      </c>
      <c r="M43" s="12"/>
      <c r="N43" s="54"/>
      <c r="O43" s="55">
        <v>8.9499999999999993</v>
      </c>
      <c r="P43" s="55">
        <f>O43</f>
        <v>8.9499999999999993</v>
      </c>
      <c r="Q43" s="55"/>
      <c r="R43" s="66">
        <f t="shared" ref="R43" si="28">IF(P43&gt;J43,300-(($P43-J43)*$L43),($B43*POWER(($C43-P43),$D43)))</f>
        <v>601.50030788090692</v>
      </c>
      <c r="S43" s="7"/>
      <c r="T43" s="91" t="s">
        <v>24</v>
      </c>
      <c r="U43" s="20">
        <v>1.5E-6</v>
      </c>
      <c r="V43" s="20">
        <v>22</v>
      </c>
      <c r="W43" s="20">
        <v>7.7575000000000003</v>
      </c>
      <c r="X43" s="47"/>
      <c r="Y43" s="47"/>
      <c r="Z43" s="47"/>
      <c r="AA43" s="47"/>
      <c r="AB43" s="19">
        <v>9.15</v>
      </c>
      <c r="AC43" s="30">
        <v>10.25</v>
      </c>
      <c r="AD43" s="19">
        <v>16.25</v>
      </c>
      <c r="AE43" s="20">
        <f t="shared" ref="AE43:AE45" si="29">300/(AD43-AC43)</f>
        <v>50</v>
      </c>
      <c r="AF43" s="13"/>
      <c r="AG43" s="58"/>
      <c r="AH43" s="59">
        <v>9.15</v>
      </c>
      <c r="AI43" s="59">
        <f t="shared" ref="AI43" si="30">AH43</f>
        <v>9.15</v>
      </c>
      <c r="AJ43" s="58"/>
      <c r="AK43" s="73">
        <f t="shared" ref="AK43" si="31">IF(AI43&gt;AC43,300-((AI43-AC43)*AE43),(U43*POWER((V43-AI43),W43)))</f>
        <v>600.35381112199491</v>
      </c>
      <c r="AP43" s="21"/>
      <c r="AQ43" s="21"/>
      <c r="AV43" s="21"/>
      <c r="AW43" s="29"/>
    </row>
    <row r="44" spans="1:49" x14ac:dyDescent="0.3">
      <c r="A44" s="83" t="s">
        <v>26</v>
      </c>
      <c r="B44" s="15">
        <v>3.92E-8</v>
      </c>
      <c r="C44" s="15">
        <v>42</v>
      </c>
      <c r="D44" s="15">
        <v>7.0754000000000001</v>
      </c>
      <c r="E44" s="15"/>
      <c r="F44" s="15"/>
      <c r="G44" s="15"/>
      <c r="H44" s="15"/>
      <c r="I44" s="15"/>
      <c r="J44" s="51">
        <v>17.059999999999999</v>
      </c>
      <c r="K44" s="16">
        <v>31.05</v>
      </c>
      <c r="L44" s="15">
        <f>300/(K44-J44)</f>
        <v>21.443888491779841</v>
      </c>
      <c r="M44" s="12"/>
      <c r="N44" s="54"/>
      <c r="O44" s="55">
        <v>14.49</v>
      </c>
      <c r="P44" s="55">
        <f t="shared" ref="P44:P49" si="32">O44</f>
        <v>14.49</v>
      </c>
      <c r="Q44" s="56">
        <v>0</v>
      </c>
      <c r="R44" s="66">
        <f>IF(P44&gt;J44,300-(($P44-J44)*$L44),($B44*POWER(($C44-P44),$D44)))-(Q44*4)</f>
        <v>600.14720833929721</v>
      </c>
      <c r="S44" s="7"/>
      <c r="T44" s="40" t="s">
        <v>51</v>
      </c>
      <c r="U44" s="20">
        <v>7.2499999999999998E-10</v>
      </c>
      <c r="V44" s="20">
        <v>35</v>
      </c>
      <c r="W44" s="20">
        <v>8.7591999999999999</v>
      </c>
      <c r="X44" s="47"/>
      <c r="Y44" s="47"/>
      <c r="Z44" s="47"/>
      <c r="AA44" s="47"/>
      <c r="AB44" s="19">
        <v>12.06</v>
      </c>
      <c r="AC44" s="19">
        <v>13.8</v>
      </c>
      <c r="AD44" s="19">
        <v>23.5</v>
      </c>
      <c r="AE44" s="20">
        <f t="shared" si="29"/>
        <v>30.927835051546396</v>
      </c>
      <c r="AF44" s="13"/>
      <c r="AG44" s="58"/>
      <c r="AH44" s="59">
        <v>12.06</v>
      </c>
      <c r="AI44" s="59">
        <f>AH44</f>
        <v>12.06</v>
      </c>
      <c r="AJ44" s="61">
        <v>0</v>
      </c>
      <c r="AK44" s="73">
        <f>IF(AI44&gt;AC44,300-((AI44-AC44)*AE44),(U44*POWER((V44-AI44),W44)))-(AJ44*4)</f>
        <v>599.85714292349439</v>
      </c>
      <c r="AP44" s="21"/>
      <c r="AQ44" s="21"/>
      <c r="AV44" s="21"/>
      <c r="AW44" s="21"/>
    </row>
    <row r="45" spans="1:49" x14ac:dyDescent="0.3">
      <c r="A45" s="83" t="s">
        <v>27</v>
      </c>
      <c r="B45" s="15">
        <v>8.1179999999999998E-11</v>
      </c>
      <c r="C45" s="15">
        <v>150</v>
      </c>
      <c r="D45" s="15">
        <v>6.585</v>
      </c>
      <c r="E45" s="15"/>
      <c r="F45" s="15"/>
      <c r="G45" s="15"/>
      <c r="H45" s="15"/>
      <c r="I45" s="15"/>
      <c r="J45" s="51">
        <v>69</v>
      </c>
      <c r="K45" s="24">
        <v>115.05</v>
      </c>
      <c r="L45" s="15">
        <f>300/(K45-J45)</f>
        <v>6.5146579804560263</v>
      </c>
      <c r="M45" s="12"/>
      <c r="N45" s="54"/>
      <c r="O45" s="55">
        <v>60</v>
      </c>
      <c r="P45" s="55">
        <f t="shared" ref="P45:P46" si="33">(N45*60)+O45</f>
        <v>60</v>
      </c>
      <c r="Q45" s="55"/>
      <c r="R45" s="66">
        <f t="shared" ref="R45:R46" si="34">$B45*POWER(($C45-P45),$D45)</f>
        <v>599.97889200581028</v>
      </c>
      <c r="S45" s="7"/>
      <c r="T45" s="40" t="s">
        <v>52</v>
      </c>
      <c r="U45" s="20">
        <v>1.4326E-12</v>
      </c>
      <c r="V45" s="20">
        <v>120</v>
      </c>
      <c r="W45" s="20">
        <v>7.8285</v>
      </c>
      <c r="X45" s="47"/>
      <c r="Y45" s="47"/>
      <c r="Z45" s="47"/>
      <c r="AA45" s="47"/>
      <c r="AB45" s="19">
        <v>46.25</v>
      </c>
      <c r="AC45" s="19">
        <v>52.5</v>
      </c>
      <c r="AD45" s="19">
        <v>85</v>
      </c>
      <c r="AE45" s="20">
        <f t="shared" si="29"/>
        <v>9.2307692307692299</v>
      </c>
      <c r="AF45" s="13"/>
      <c r="AG45" s="58"/>
      <c r="AH45" s="59">
        <v>46.25</v>
      </c>
      <c r="AI45" s="59">
        <f>AH45</f>
        <v>46.25</v>
      </c>
      <c r="AJ45" s="59"/>
      <c r="AK45" s="73">
        <f>IF(AI45&gt;AC45,300-((AI45-AC45)*AE45),(U45*POWER((V45-AI45),W45)))</f>
        <v>599.65292550229231</v>
      </c>
      <c r="AP45" s="21"/>
      <c r="AQ45" s="21"/>
      <c r="AV45" s="21"/>
      <c r="AW45" s="21"/>
    </row>
    <row r="46" spans="1:49" x14ac:dyDescent="0.3">
      <c r="A46" s="83" t="s">
        <v>45</v>
      </c>
      <c r="B46" s="15">
        <v>4.1999999999999996E-6</v>
      </c>
      <c r="C46" s="15">
        <v>520</v>
      </c>
      <c r="D46" s="15">
        <v>3.4392999999999998</v>
      </c>
      <c r="E46" s="15"/>
      <c r="F46" s="15"/>
      <c r="G46" s="15"/>
      <c r="H46" s="15"/>
      <c r="I46" s="15"/>
      <c r="J46" s="27">
        <v>327.8</v>
      </c>
      <c r="K46" s="27">
        <v>485</v>
      </c>
      <c r="L46" s="15">
        <f>300/(K46-J46)</f>
        <v>1.9083969465648856</v>
      </c>
      <c r="M46" s="12"/>
      <c r="N46" s="54">
        <v>4</v>
      </c>
      <c r="O46" s="55">
        <v>45</v>
      </c>
      <c r="P46" s="55">
        <f t="shared" si="33"/>
        <v>285</v>
      </c>
      <c r="Q46" s="55"/>
      <c r="R46" s="66">
        <f t="shared" si="34"/>
        <v>599.87807493272328</v>
      </c>
      <c r="S46" s="7"/>
      <c r="T46" s="40"/>
      <c r="U46" s="13"/>
      <c r="V46" s="13"/>
      <c r="W46" s="13"/>
      <c r="X46" s="13"/>
      <c r="Y46" s="13"/>
      <c r="Z46" s="13"/>
      <c r="AA46" s="13"/>
      <c r="AB46" s="19"/>
      <c r="AC46" s="30"/>
      <c r="AD46" s="19"/>
      <c r="AE46" s="20"/>
      <c r="AF46" s="13"/>
      <c r="AG46" s="58"/>
      <c r="AH46" s="59"/>
      <c r="AI46" s="59"/>
      <c r="AJ46" s="59"/>
      <c r="AK46" s="73"/>
      <c r="AP46" s="21"/>
      <c r="AQ46" s="21"/>
      <c r="AV46" s="21"/>
      <c r="AW46" s="21"/>
    </row>
    <row r="47" spans="1:49" x14ac:dyDescent="0.3">
      <c r="A47" s="83" t="s">
        <v>53</v>
      </c>
      <c r="B47" s="15">
        <v>47.3</v>
      </c>
      <c r="C47" s="15">
        <v>1.95</v>
      </c>
      <c r="D47" s="15">
        <v>1.0784</v>
      </c>
      <c r="E47" s="15"/>
      <c r="F47" s="15"/>
      <c r="G47" s="15"/>
      <c r="H47" s="15"/>
      <c r="I47" s="15"/>
      <c r="J47" s="51">
        <v>7.5</v>
      </c>
      <c r="K47" s="16">
        <v>1.98</v>
      </c>
      <c r="L47" s="11">
        <f t="shared" ref="L47:L52" si="35">300/(J47-K47)</f>
        <v>54.347826086956523</v>
      </c>
      <c r="M47" s="12"/>
      <c r="N47" s="54"/>
      <c r="O47" s="55">
        <v>12.5</v>
      </c>
      <c r="P47" s="55">
        <f t="shared" si="32"/>
        <v>12.5</v>
      </c>
      <c r="Q47" s="55"/>
      <c r="R47" s="68">
        <f t="shared" ref="R47:R49" si="36">IF(P47&lt;J47,300+(($P47-J47)*$L47),$B47*POWER((P47-$C47),$D47))</f>
        <v>600.25611521997871</v>
      </c>
      <c r="S47" s="7"/>
      <c r="T47" s="40" t="s">
        <v>54</v>
      </c>
      <c r="U47" s="20">
        <v>39.25</v>
      </c>
      <c r="V47" s="20">
        <v>1.97</v>
      </c>
      <c r="W47" s="20">
        <v>1.1825000000000001</v>
      </c>
      <c r="X47" s="20"/>
      <c r="Y47" s="47"/>
      <c r="Z47" s="47"/>
      <c r="AA47" s="47"/>
      <c r="AB47" s="19">
        <v>12</v>
      </c>
      <c r="AC47" s="30">
        <v>7.55</v>
      </c>
      <c r="AD47" s="19">
        <v>2</v>
      </c>
      <c r="AE47" s="20">
        <f t="shared" ref="AE47" si="37">300/(AC47-AD47)</f>
        <v>54.054054054054056</v>
      </c>
      <c r="AF47" s="13"/>
      <c r="AG47" s="58"/>
      <c r="AH47" s="59">
        <v>12</v>
      </c>
      <c r="AI47" s="59">
        <f t="shared" ref="AI47" si="38">AH47</f>
        <v>12</v>
      </c>
      <c r="AJ47" s="59"/>
      <c r="AK47" s="74">
        <f t="shared" ref="AK47" si="39">IF(AI47&lt;AC47,300+((AI47-AC47)*AE47),U47*POWER((AI47-V47),W47))</f>
        <v>599.62262923150274</v>
      </c>
      <c r="AP47" s="21"/>
      <c r="AQ47" s="21"/>
      <c r="AV47" s="21"/>
      <c r="AW47" s="21"/>
    </row>
    <row r="48" spans="1:49" x14ac:dyDescent="0.3">
      <c r="A48" s="83" t="s">
        <v>55</v>
      </c>
      <c r="B48" s="15">
        <v>23.75</v>
      </c>
      <c r="C48" s="15">
        <v>4.95</v>
      </c>
      <c r="D48" s="15">
        <v>0.92320000000000002</v>
      </c>
      <c r="E48" s="15"/>
      <c r="F48" s="15"/>
      <c r="G48" s="15"/>
      <c r="H48" s="15"/>
      <c r="I48" s="15"/>
      <c r="J48" s="16">
        <v>20.55</v>
      </c>
      <c r="K48" s="16">
        <v>4.95</v>
      </c>
      <c r="L48" s="11">
        <f t="shared" si="35"/>
        <v>19.23076923076923</v>
      </c>
      <c r="M48" s="12"/>
      <c r="N48" s="54"/>
      <c r="O48" s="55">
        <v>38</v>
      </c>
      <c r="P48" s="55">
        <f t="shared" si="32"/>
        <v>38</v>
      </c>
      <c r="Q48" s="55"/>
      <c r="R48" s="68">
        <f t="shared" si="36"/>
        <v>600.01583137117802</v>
      </c>
      <c r="S48" s="7"/>
      <c r="T48" s="40"/>
      <c r="U48" s="47"/>
      <c r="V48" s="47"/>
      <c r="W48" s="48"/>
      <c r="X48" s="44"/>
      <c r="Y48" s="20"/>
      <c r="Z48" s="20"/>
      <c r="AA48" s="45"/>
      <c r="AB48" s="19"/>
      <c r="AC48" s="19"/>
      <c r="AD48" s="19"/>
      <c r="AE48" s="20"/>
      <c r="AF48" s="44"/>
      <c r="AG48" s="58"/>
      <c r="AH48" s="59"/>
      <c r="AI48" s="59"/>
      <c r="AJ48" s="59"/>
      <c r="AK48" s="74"/>
      <c r="AP48" s="21"/>
      <c r="AQ48" s="21"/>
      <c r="AV48" s="21"/>
      <c r="AW48" s="29"/>
    </row>
    <row r="49" spans="1:49" x14ac:dyDescent="0.3">
      <c r="A49" s="83" t="s">
        <v>57</v>
      </c>
      <c r="B49" s="15">
        <v>30.4</v>
      </c>
      <c r="C49" s="15">
        <v>4.9800000000000004</v>
      </c>
      <c r="D49" s="52">
        <v>0.8387</v>
      </c>
      <c r="E49" s="15"/>
      <c r="F49" s="15"/>
      <c r="G49" s="15"/>
      <c r="H49" s="15"/>
      <c r="I49" s="15"/>
      <c r="J49" s="16">
        <v>20.3</v>
      </c>
      <c r="K49" s="16">
        <v>4.95</v>
      </c>
      <c r="L49" s="11">
        <f t="shared" si="35"/>
        <v>19.543973941368076</v>
      </c>
      <c r="M49" s="37"/>
      <c r="N49" s="54"/>
      <c r="O49" s="55">
        <v>40</v>
      </c>
      <c r="P49" s="55">
        <f t="shared" si="32"/>
        <v>40</v>
      </c>
      <c r="Q49" s="55"/>
      <c r="R49" s="68">
        <f t="shared" si="36"/>
        <v>599.91750125117528</v>
      </c>
      <c r="S49" s="7"/>
      <c r="T49" s="40" t="s">
        <v>56</v>
      </c>
      <c r="U49" s="47">
        <v>11.14</v>
      </c>
      <c r="V49" s="47">
        <v>1.8</v>
      </c>
      <c r="W49" s="48">
        <v>1.0849</v>
      </c>
      <c r="X49" s="48"/>
      <c r="Y49" s="20">
        <v>2.6320000000000001</v>
      </c>
      <c r="Z49" s="20">
        <v>3</v>
      </c>
      <c r="AA49" s="45">
        <v>1.49</v>
      </c>
      <c r="AB49" s="19">
        <v>41.25</v>
      </c>
      <c r="AC49" s="19">
        <v>27</v>
      </c>
      <c r="AD49" s="19">
        <v>5</v>
      </c>
      <c r="AE49" s="20">
        <f t="shared" ref="AE49:AE50" si="40">300/(AC49-AD49)</f>
        <v>13.636363636363637</v>
      </c>
      <c r="AF49" s="44"/>
      <c r="AG49" s="58"/>
      <c r="AH49" s="59">
        <v>41.25</v>
      </c>
      <c r="AI49" s="59">
        <f t="shared" ref="AI49" si="41">AH49</f>
        <v>41.25</v>
      </c>
      <c r="AJ49" s="59"/>
      <c r="AK49" s="74">
        <f>IF(AI49&lt;AC49,300+((AI49-AC49)*AE49),IF(AI49&lt;AB49,Y49*POWER((AI49-Z49),AA49),U49*POWER((AI49-V49),W49)))</f>
        <v>600.39433984381594</v>
      </c>
      <c r="AP49" s="21"/>
      <c r="AQ49" s="21"/>
      <c r="AV49" s="21"/>
      <c r="AW49" s="21"/>
    </row>
    <row r="50" spans="1:49" x14ac:dyDescent="0.3">
      <c r="A50" s="83" t="s">
        <v>59</v>
      </c>
      <c r="B50" s="15">
        <v>17.5</v>
      </c>
      <c r="C50" s="15">
        <v>4.95</v>
      </c>
      <c r="D50" s="15">
        <v>0.96460000000000001</v>
      </c>
      <c r="E50" s="15"/>
      <c r="F50" s="15"/>
      <c r="G50" s="15"/>
      <c r="H50" s="15"/>
      <c r="I50" s="15"/>
      <c r="J50" s="16">
        <v>24</v>
      </c>
      <c r="K50" s="16">
        <v>4.95</v>
      </c>
      <c r="L50" s="11">
        <f t="shared" si="35"/>
        <v>15.748031496062991</v>
      </c>
      <c r="M50" s="12"/>
      <c r="N50" s="54"/>
      <c r="O50" s="55">
        <v>44</v>
      </c>
      <c r="P50" s="55">
        <f>O50</f>
        <v>44</v>
      </c>
      <c r="Q50" s="55"/>
      <c r="R50" s="68">
        <f>IF(P50&lt;J50,300+(($P50-J50)*$L50),$B50*POWER((P50-$C50),$D50))</f>
        <v>600.22724152850014</v>
      </c>
      <c r="S50" s="7"/>
      <c r="T50" s="92" t="s">
        <v>58</v>
      </c>
      <c r="U50" s="20">
        <v>18.55</v>
      </c>
      <c r="V50" s="20">
        <v>4.95</v>
      </c>
      <c r="W50" s="20">
        <v>1.012</v>
      </c>
      <c r="X50" s="20"/>
      <c r="Y50" s="47"/>
      <c r="Z50" s="47"/>
      <c r="AA50" s="47"/>
      <c r="AB50" s="46">
        <v>36</v>
      </c>
      <c r="AC50" s="46">
        <v>20.6</v>
      </c>
      <c r="AD50" s="46">
        <v>5</v>
      </c>
      <c r="AE50" s="20">
        <f t="shared" si="40"/>
        <v>19.23076923076923</v>
      </c>
      <c r="AF50" s="20"/>
      <c r="AG50" s="64"/>
      <c r="AH50" s="59">
        <v>36</v>
      </c>
      <c r="AI50" s="59">
        <f>AH50</f>
        <v>36</v>
      </c>
      <c r="AJ50" s="59"/>
      <c r="AK50" s="74">
        <f>IF(AI50&lt;AC50,300+((AI50-AC50)*AE50),U50*POWER((AI50-V50),W50))</f>
        <v>600.21971697020763</v>
      </c>
      <c r="AP50" s="21"/>
      <c r="AQ50" s="29"/>
      <c r="AV50" s="21"/>
      <c r="AW50" s="21"/>
    </row>
    <row r="51" spans="1:49" x14ac:dyDescent="0.3">
      <c r="A51" s="83" t="s">
        <v>77</v>
      </c>
      <c r="B51" s="15">
        <v>1.8200000000000001E-2</v>
      </c>
      <c r="C51" s="15">
        <v>180</v>
      </c>
      <c r="D51" s="15">
        <v>1.2669999999999999</v>
      </c>
      <c r="E51" s="15"/>
      <c r="F51" s="15"/>
      <c r="G51" s="15"/>
      <c r="H51" s="15"/>
      <c r="I51" s="15"/>
      <c r="J51" s="43">
        <v>2310</v>
      </c>
      <c r="K51" s="43">
        <v>205</v>
      </c>
      <c r="L51" s="15">
        <f t="shared" si="35"/>
        <v>0.14251781472684086</v>
      </c>
      <c r="M51" s="12"/>
      <c r="N51" s="54"/>
      <c r="O51" s="65">
        <v>3860</v>
      </c>
      <c r="P51" s="65">
        <f>O51</f>
        <v>3860</v>
      </c>
      <c r="Q51" s="65"/>
      <c r="R51" s="68">
        <f t="shared" ref="R51" si="42">IF(P51&lt;J51,300+(($P51-J51)*$L51),$B51*POWER((P51-$C51),$D51))</f>
        <v>599.79186932777168</v>
      </c>
      <c r="S51" s="7"/>
      <c r="T51" s="92"/>
      <c r="U51" s="42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64"/>
      <c r="AH51" s="64"/>
      <c r="AI51" s="64"/>
      <c r="AJ51" s="64"/>
      <c r="AK51" s="75"/>
      <c r="AP51" s="21"/>
      <c r="AQ51" s="29"/>
      <c r="AV51" s="21"/>
      <c r="AW51" s="29"/>
    </row>
    <row r="52" spans="1:49" x14ac:dyDescent="0.3">
      <c r="A52" s="83" t="s">
        <v>42</v>
      </c>
      <c r="B52" s="15">
        <v>1.481E-2</v>
      </c>
      <c r="C52" s="15">
        <v>180</v>
      </c>
      <c r="D52" s="15">
        <v>1.264</v>
      </c>
      <c r="E52" s="15"/>
      <c r="F52" s="15"/>
      <c r="G52" s="15"/>
      <c r="H52" s="15"/>
      <c r="I52" s="15"/>
      <c r="J52" s="43">
        <v>2730</v>
      </c>
      <c r="K52" s="43">
        <v>205</v>
      </c>
      <c r="L52" s="15">
        <f t="shared" si="35"/>
        <v>0.11881188118811881</v>
      </c>
      <c r="M52" s="12"/>
      <c r="N52" s="54"/>
      <c r="O52" s="65">
        <v>4600</v>
      </c>
      <c r="P52" s="65">
        <f>O52</f>
        <v>4600</v>
      </c>
      <c r="Q52" s="65"/>
      <c r="R52" s="69">
        <f>IF(P52&lt;J52,300+(($P52-J52)*$L52),$B52*POWER((P52-$C52),$D52))</f>
        <v>600.30064083887532</v>
      </c>
      <c r="S52" s="7"/>
      <c r="T52" s="92"/>
      <c r="U52" s="42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64"/>
      <c r="AH52" s="64"/>
      <c r="AI52" s="64"/>
      <c r="AJ52" s="64"/>
      <c r="AK52" s="75"/>
      <c r="AP52" s="21"/>
      <c r="AQ52" s="21"/>
      <c r="AV52" s="21"/>
      <c r="AW52" s="21"/>
    </row>
    <row r="53" spans="1:49" x14ac:dyDescent="0.3">
      <c r="A53" s="80" t="s">
        <v>60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6"/>
      <c r="O53" s="86"/>
      <c r="P53" s="86"/>
      <c r="Q53" s="86"/>
      <c r="R53" s="82"/>
      <c r="S53" s="41"/>
      <c r="T53" s="80" t="s">
        <v>61</v>
      </c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6"/>
      <c r="AH53" s="86"/>
      <c r="AI53" s="86"/>
      <c r="AJ53" s="86"/>
      <c r="AK53" s="82"/>
      <c r="AP53" s="21"/>
      <c r="AQ53" s="21"/>
    </row>
    <row r="54" spans="1:49" x14ac:dyDescent="0.3">
      <c r="A54" s="83" t="s">
        <v>24</v>
      </c>
      <c r="B54" s="15">
        <v>4.6599999999999999E-11</v>
      </c>
      <c r="C54" s="15">
        <v>32</v>
      </c>
      <c r="D54" s="15">
        <v>9.6074999999999999</v>
      </c>
      <c r="E54" s="15"/>
      <c r="F54" s="15"/>
      <c r="G54" s="15"/>
      <c r="H54" s="15"/>
      <c r="I54" s="15"/>
      <c r="J54" s="51">
        <v>10.46</v>
      </c>
      <c r="K54" s="16">
        <v>19.62</v>
      </c>
      <c r="L54" s="15">
        <f>300/(K54-J54)</f>
        <v>32.751091703056765</v>
      </c>
      <c r="M54" s="12"/>
      <c r="N54" s="54"/>
      <c r="O54" s="55">
        <v>8.85</v>
      </c>
      <c r="P54" s="55">
        <f>O54</f>
        <v>8.85</v>
      </c>
      <c r="Q54" s="55"/>
      <c r="R54" s="66">
        <f t="shared" ref="R54" si="43">IF(P54&gt;J54,300-(($P54-J54)*$L54),($B54*POWER(($C54-P54),$D54)))</f>
        <v>600.21881426029461</v>
      </c>
      <c r="S54" s="7"/>
      <c r="T54" s="91" t="s">
        <v>24</v>
      </c>
      <c r="U54" s="20">
        <v>1.685E-6</v>
      </c>
      <c r="V54" s="20">
        <v>22</v>
      </c>
      <c r="W54" s="20">
        <v>7.7447999999999997</v>
      </c>
      <c r="X54" s="47"/>
      <c r="Y54" s="47"/>
      <c r="Z54" s="47"/>
      <c r="AA54" s="47"/>
      <c r="AB54" s="19">
        <v>9.2899999999999991</v>
      </c>
      <c r="AC54" s="30">
        <v>10.38</v>
      </c>
      <c r="AD54" s="19">
        <v>16.2</v>
      </c>
      <c r="AE54" s="20">
        <f t="shared" ref="AE54:AE55" si="44">300/(AD54-AC54)</f>
        <v>51.546391752577335</v>
      </c>
      <c r="AF54" s="13"/>
      <c r="AG54" s="58"/>
      <c r="AH54" s="59">
        <v>9.2899999999999991</v>
      </c>
      <c r="AI54" s="59">
        <f t="shared" ref="AI54:AI55" si="45">AH54</f>
        <v>9.2899999999999991</v>
      </c>
      <c r="AJ54" s="58"/>
      <c r="AK54" s="73">
        <f t="shared" ref="AK54" si="46">IF(AI54&gt;AC54,300-((AI54-AC54)*AE54),(U54*POWER((V54-AI54),W54)))</f>
        <v>599.77224585241947</v>
      </c>
    </row>
    <row r="55" spans="1:49" x14ac:dyDescent="0.3">
      <c r="A55" s="83" t="s">
        <v>51</v>
      </c>
      <c r="B55" s="15">
        <v>1.618E-8</v>
      </c>
      <c r="C55" s="15">
        <v>35</v>
      </c>
      <c r="D55" s="15">
        <v>7.7188999999999997</v>
      </c>
      <c r="E55" s="15"/>
      <c r="F55" s="15"/>
      <c r="G55" s="15"/>
      <c r="H55" s="15"/>
      <c r="I55" s="15"/>
      <c r="J55" s="16">
        <v>13.61</v>
      </c>
      <c r="K55" s="16">
        <v>24.52</v>
      </c>
      <c r="L55" s="15">
        <f>300/(K55-J55)</f>
        <v>27.497708524289642</v>
      </c>
      <c r="M55" s="12"/>
      <c r="N55" s="54"/>
      <c r="O55" s="55">
        <v>11.6</v>
      </c>
      <c r="P55" s="55">
        <f t="shared" ref="P55:P58" si="47">O55</f>
        <v>11.6</v>
      </c>
      <c r="Q55" s="56">
        <v>0</v>
      </c>
      <c r="R55" s="66">
        <f>IF(P55&gt;J55,300-(($P55-J55)*$L55),($B55*POWER(($C55-P55),$D55)))-(Q55*4)</f>
        <v>599.54087724544775</v>
      </c>
      <c r="S55" s="7"/>
      <c r="T55" s="40" t="s">
        <v>62</v>
      </c>
      <c r="U55" s="20">
        <v>4.857E-11</v>
      </c>
      <c r="V55" s="20">
        <v>35</v>
      </c>
      <c r="W55" s="20">
        <v>9.5449999999999999</v>
      </c>
      <c r="X55" s="47"/>
      <c r="Y55" s="47"/>
      <c r="Z55" s="47"/>
      <c r="AA55" s="47"/>
      <c r="AB55" s="30">
        <v>11.47</v>
      </c>
      <c r="AC55" s="30">
        <v>13.12</v>
      </c>
      <c r="AD55" s="19">
        <v>22.4</v>
      </c>
      <c r="AE55" s="20">
        <f t="shared" si="44"/>
        <v>32.327586206896555</v>
      </c>
      <c r="AF55" s="13"/>
      <c r="AG55" s="58"/>
      <c r="AH55" s="59">
        <v>11.47</v>
      </c>
      <c r="AI55" s="59">
        <f t="shared" si="45"/>
        <v>11.47</v>
      </c>
      <c r="AJ55" s="61">
        <v>0</v>
      </c>
      <c r="AK55" s="73">
        <f>IF(AI55&gt;AC55,300-((AI55-AC55)*AE55),(U55*POWER((V55-AI55),W55)))-(AJ55*4)</f>
        <v>600.48117705528489</v>
      </c>
    </row>
    <row r="56" spans="1:49" x14ac:dyDescent="0.3">
      <c r="A56" s="83" t="s">
        <v>63</v>
      </c>
      <c r="B56" s="15">
        <v>31.99</v>
      </c>
      <c r="C56" s="15">
        <v>1.95</v>
      </c>
      <c r="D56" s="71">
        <v>1.1981999999999999</v>
      </c>
      <c r="E56" s="15"/>
      <c r="F56" s="15"/>
      <c r="G56" s="15"/>
      <c r="H56" s="15"/>
      <c r="I56" s="15"/>
      <c r="J56" s="16">
        <v>8.42</v>
      </c>
      <c r="K56" s="16">
        <v>1.98</v>
      </c>
      <c r="L56" s="11">
        <f t="shared" ref="L56:L61" si="48">300/(J56-K56)</f>
        <v>46.58385093167702</v>
      </c>
      <c r="M56" s="12"/>
      <c r="N56" s="54"/>
      <c r="O56" s="55">
        <v>13.5</v>
      </c>
      <c r="P56" s="55">
        <f t="shared" si="47"/>
        <v>13.5</v>
      </c>
      <c r="Q56" s="55"/>
      <c r="R56" s="68">
        <f t="shared" ref="R56:R58" si="49">IF(P56&lt;J56,300+(($P56-J56)*$L56),$B56*POWER((P56-$C56),$D56))</f>
        <v>600.06731736813504</v>
      </c>
      <c r="S56" s="7"/>
      <c r="T56" s="40"/>
      <c r="U56" s="13"/>
      <c r="V56" s="13"/>
      <c r="W56" s="13"/>
      <c r="X56" s="13"/>
      <c r="Y56" s="13"/>
      <c r="Z56" s="13"/>
      <c r="AA56" s="13"/>
      <c r="AB56" s="30"/>
      <c r="AC56" s="30"/>
      <c r="AD56" s="30"/>
      <c r="AE56" s="20"/>
      <c r="AF56" s="13"/>
      <c r="AG56" s="58"/>
      <c r="AH56" s="60"/>
      <c r="AI56" s="60"/>
      <c r="AJ56" s="60"/>
      <c r="AK56" s="74"/>
    </row>
    <row r="57" spans="1:49" x14ac:dyDescent="0.3">
      <c r="A57" s="83" t="s">
        <v>65</v>
      </c>
      <c r="B57" s="15">
        <v>20.98</v>
      </c>
      <c r="C57" s="15">
        <v>4.95</v>
      </c>
      <c r="D57" s="15">
        <v>0.95220000000000005</v>
      </c>
      <c r="E57" s="15"/>
      <c r="F57" s="15"/>
      <c r="G57" s="15"/>
      <c r="H57" s="15"/>
      <c r="I57" s="15"/>
      <c r="J57" s="16">
        <v>21.3</v>
      </c>
      <c r="K57" s="16">
        <v>4.95</v>
      </c>
      <c r="L57" s="11">
        <f t="shared" si="48"/>
        <v>18.348623853211009</v>
      </c>
      <c r="M57" s="12"/>
      <c r="N57" s="54"/>
      <c r="O57" s="55">
        <v>38.799999999999997</v>
      </c>
      <c r="P57" s="55">
        <f t="shared" si="47"/>
        <v>38.799999999999997</v>
      </c>
      <c r="Q57" s="55"/>
      <c r="R57" s="68">
        <f t="shared" si="49"/>
        <v>600.13817367210527</v>
      </c>
      <c r="S57" s="7"/>
      <c r="T57" s="40"/>
      <c r="U57" s="47"/>
      <c r="V57" s="47"/>
      <c r="W57" s="48"/>
      <c r="X57" s="44"/>
      <c r="Y57" s="20"/>
      <c r="Z57" s="20"/>
      <c r="AA57" s="45"/>
      <c r="AB57" s="19"/>
      <c r="AC57" s="19"/>
      <c r="AD57" s="19"/>
      <c r="AE57" s="20"/>
      <c r="AF57" s="44"/>
      <c r="AG57" s="58"/>
      <c r="AH57" s="59"/>
      <c r="AI57" s="59"/>
      <c r="AJ57" s="59"/>
      <c r="AK57" s="74"/>
    </row>
    <row r="58" spans="1:49" x14ac:dyDescent="0.3">
      <c r="A58" s="83" t="s">
        <v>66</v>
      </c>
      <c r="B58" s="15">
        <v>26.9</v>
      </c>
      <c r="C58" s="15">
        <v>4.9800000000000004</v>
      </c>
      <c r="D58" s="52">
        <v>0.85170000000000001</v>
      </c>
      <c r="E58" s="15"/>
      <c r="F58" s="15"/>
      <c r="G58" s="15"/>
      <c r="H58" s="15"/>
      <c r="I58" s="15"/>
      <c r="J58" s="16">
        <v>21.95</v>
      </c>
      <c r="K58" s="16">
        <v>4.95</v>
      </c>
      <c r="L58" s="11">
        <f t="shared" si="48"/>
        <v>17.647058823529413</v>
      </c>
      <c r="M58" s="37"/>
      <c r="N58" s="54"/>
      <c r="O58" s="55">
        <v>43.25</v>
      </c>
      <c r="P58" s="55">
        <f t="shared" si="47"/>
        <v>43.25</v>
      </c>
      <c r="Q58" s="55"/>
      <c r="R58" s="68">
        <f t="shared" si="49"/>
        <v>599.61547444285225</v>
      </c>
      <c r="S58" s="7"/>
      <c r="T58" s="40"/>
      <c r="U58" s="13"/>
      <c r="V58" s="13"/>
      <c r="W58" s="13"/>
      <c r="X58" s="13"/>
      <c r="Y58" s="13"/>
      <c r="Z58" s="13"/>
      <c r="AA58" s="13"/>
      <c r="AB58" s="30"/>
      <c r="AC58" s="30"/>
      <c r="AD58" s="30"/>
      <c r="AE58" s="20"/>
      <c r="AF58" s="13"/>
      <c r="AG58" s="58"/>
      <c r="AH58" s="60"/>
      <c r="AI58" s="60"/>
      <c r="AJ58" s="60"/>
      <c r="AK58" s="74"/>
    </row>
    <row r="59" spans="1:49" x14ac:dyDescent="0.3">
      <c r="A59" s="83" t="s">
        <v>67</v>
      </c>
      <c r="B59" s="15">
        <v>15.2</v>
      </c>
      <c r="C59" s="15">
        <v>4.95</v>
      </c>
      <c r="D59" s="15">
        <v>0.97699999999999998</v>
      </c>
      <c r="E59" s="15"/>
      <c r="F59" s="15"/>
      <c r="G59" s="15"/>
      <c r="H59" s="15"/>
      <c r="I59" s="15"/>
      <c r="J59" s="16">
        <v>26.15</v>
      </c>
      <c r="K59" s="16">
        <v>4.95</v>
      </c>
      <c r="L59" s="11">
        <f t="shared" si="48"/>
        <v>14.150943396226415</v>
      </c>
      <c r="M59" s="12"/>
      <c r="N59" s="54"/>
      <c r="O59" s="55">
        <v>48</v>
      </c>
      <c r="P59" s="55">
        <f>O59</f>
        <v>48</v>
      </c>
      <c r="Q59" s="55"/>
      <c r="R59" s="68">
        <f>IF(P59&lt;J59,300+(($P59-J59)*$L59),$B59*POWER((P59-$C59),$D59))</f>
        <v>600.11621457323952</v>
      </c>
      <c r="S59" s="7"/>
      <c r="T59" s="40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58"/>
      <c r="AH59" s="59"/>
      <c r="AI59" s="59"/>
      <c r="AJ59" s="59"/>
      <c r="AK59" s="73"/>
    </row>
    <row r="60" spans="1:49" x14ac:dyDescent="0.3">
      <c r="A60" s="83" t="s">
        <v>64</v>
      </c>
      <c r="B60" s="15">
        <v>3.44E-2</v>
      </c>
      <c r="C60" s="15">
        <v>180</v>
      </c>
      <c r="D60" s="15">
        <v>1.2502</v>
      </c>
      <c r="E60" s="15"/>
      <c r="F60" s="15"/>
      <c r="G60" s="15"/>
      <c r="H60" s="15"/>
      <c r="I60" s="15"/>
      <c r="J60" s="43">
        <v>1600</v>
      </c>
      <c r="K60" s="43">
        <v>195</v>
      </c>
      <c r="L60" s="15">
        <f t="shared" si="48"/>
        <v>0.21352313167259787</v>
      </c>
      <c r="M60" s="12"/>
      <c r="N60" s="54"/>
      <c r="O60" s="65">
        <v>2650</v>
      </c>
      <c r="P60" s="65">
        <f>O60</f>
        <v>2650</v>
      </c>
      <c r="Q60" s="65"/>
      <c r="R60" s="68">
        <f t="shared" ref="R60" si="50">IF(P60&lt;J60,300+(($P60-J60)*$L60),$B60*POWER((P60-$C60),$D60))</f>
        <v>599.94049008809907</v>
      </c>
      <c r="S60" s="7"/>
      <c r="T60" s="40" t="s">
        <v>64</v>
      </c>
      <c r="U60" s="20">
        <v>5.496E-3</v>
      </c>
      <c r="V60" s="20">
        <v>150</v>
      </c>
      <c r="W60" s="20">
        <v>1.4594</v>
      </c>
      <c r="X60" s="47"/>
      <c r="Y60" s="47"/>
      <c r="Z60" s="47"/>
      <c r="AA60" s="47"/>
      <c r="AB60" s="30">
        <v>2981</v>
      </c>
      <c r="AC60" s="30">
        <v>1910</v>
      </c>
      <c r="AD60" s="30">
        <v>175</v>
      </c>
      <c r="AE60" s="20">
        <f>300/(AC60-AD60)</f>
        <v>0.1729106628242075</v>
      </c>
      <c r="AF60" s="13"/>
      <c r="AG60" s="58"/>
      <c r="AH60" s="60">
        <v>2981</v>
      </c>
      <c r="AI60" s="60">
        <f>AH60</f>
        <v>2981</v>
      </c>
      <c r="AJ60" s="60"/>
      <c r="AK60" s="74">
        <f>IF(AI60&lt;AC60,300+((AI60-AC60)*AE60),U60*POWER((AI60-V60),W60))</f>
        <v>599.52565109306499</v>
      </c>
    </row>
    <row r="61" spans="1:49" x14ac:dyDescent="0.3">
      <c r="A61" s="83" t="s">
        <v>77</v>
      </c>
      <c r="B61" s="15">
        <v>1.7510000000000001E-2</v>
      </c>
      <c r="C61" s="15">
        <v>180</v>
      </c>
      <c r="D61" s="15">
        <v>1.2669999999999999</v>
      </c>
      <c r="E61" s="15"/>
      <c r="F61" s="15"/>
      <c r="G61" s="15"/>
      <c r="H61" s="15"/>
      <c r="I61" s="15"/>
      <c r="J61" s="43">
        <v>2375</v>
      </c>
      <c r="K61" s="43">
        <v>200</v>
      </c>
      <c r="L61" s="15">
        <f t="shared" si="48"/>
        <v>0.13793103448275862</v>
      </c>
      <c r="M61" s="12"/>
      <c r="N61" s="54"/>
      <c r="O61" s="65">
        <v>3975</v>
      </c>
      <c r="P61" s="65">
        <f>O61</f>
        <v>3975</v>
      </c>
      <c r="Q61" s="65"/>
      <c r="R61" s="69">
        <f>IF(P61&lt;J61,300+(($P61-J61)*$L61),$B61*POWER((P61-$C61),$D61))</f>
        <v>599.9947794909591</v>
      </c>
      <c r="S61" s="7"/>
      <c r="T61" s="91"/>
      <c r="U61" s="17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58"/>
      <c r="AH61" s="58"/>
      <c r="AI61" s="58"/>
      <c r="AJ61" s="58"/>
      <c r="AK61" s="40"/>
    </row>
    <row r="62" spans="1:49" x14ac:dyDescent="0.3">
      <c r="A62" s="80" t="s">
        <v>68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6"/>
      <c r="O62" s="86"/>
      <c r="P62" s="86"/>
      <c r="Q62" s="86"/>
      <c r="R62" s="82"/>
      <c r="S62" s="41"/>
      <c r="T62" s="80" t="s">
        <v>69</v>
      </c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6"/>
      <c r="AH62" s="86"/>
      <c r="AI62" s="86"/>
      <c r="AJ62" s="86"/>
      <c r="AK62" s="82"/>
    </row>
    <row r="63" spans="1:49" x14ac:dyDescent="0.3">
      <c r="A63" s="83">
        <v>75</v>
      </c>
      <c r="B63" s="50">
        <v>1.4100000000000001E-21</v>
      </c>
      <c r="C63" s="15">
        <v>32</v>
      </c>
      <c r="D63" s="15">
        <v>17.350000000000001</v>
      </c>
      <c r="E63" s="15"/>
      <c r="F63" s="15"/>
      <c r="G63" s="15"/>
      <c r="H63" s="15"/>
      <c r="I63" s="15"/>
      <c r="J63" s="16">
        <v>9.89</v>
      </c>
      <c r="K63" s="16">
        <v>16.02</v>
      </c>
      <c r="L63" s="15">
        <f t="shared" ref="L63:L68" si="51">300/(K63-J63)</f>
        <v>48.939641109298542</v>
      </c>
      <c r="M63" s="15"/>
      <c r="N63" s="87"/>
      <c r="O63" s="88">
        <v>9.89</v>
      </c>
      <c r="P63" s="88">
        <f>O63</f>
        <v>9.89</v>
      </c>
      <c r="Q63" s="93">
        <v>0</v>
      </c>
      <c r="R63" s="66">
        <f>IF(P63&gt;J63,300-(($P63-J63)*$L63),($B63*POWER(($C63-P63),$D63)))-(Q63*4)</f>
        <v>300.49261035207428</v>
      </c>
      <c r="S63" s="7"/>
      <c r="T63" s="91">
        <v>75</v>
      </c>
      <c r="U63" s="53">
        <v>9.2599999999999993E-34</v>
      </c>
      <c r="V63" s="20">
        <v>32</v>
      </c>
      <c r="W63" s="20">
        <v>26.527200000000001</v>
      </c>
      <c r="X63" s="47"/>
      <c r="Y63" s="47"/>
      <c r="Z63" s="47"/>
      <c r="AA63" s="47"/>
      <c r="AB63" s="19">
        <v>9.61</v>
      </c>
      <c r="AC63" s="19">
        <v>10.19</v>
      </c>
      <c r="AD63" s="19">
        <v>14.25</v>
      </c>
      <c r="AE63" s="20">
        <f t="shared" ref="AE63:AE68" si="52">300/(AD63-AC63)</f>
        <v>73.891625615763544</v>
      </c>
      <c r="AF63" s="13"/>
      <c r="AG63" s="58"/>
      <c r="AH63" s="59">
        <v>10.19</v>
      </c>
      <c r="AI63" s="59">
        <f t="shared" ref="AI63:AI64" si="53">AH63</f>
        <v>10.19</v>
      </c>
      <c r="AJ63" s="61">
        <v>0</v>
      </c>
      <c r="AK63" s="73">
        <f t="shared" ref="AK63:AK64" si="54">IF(AI63&gt;AC63,300-((AI63-AC63)*AE63),(U63*POWER((V63-AI63),W63)))-(AJ63*4)</f>
        <v>300.19092470144125</v>
      </c>
    </row>
    <row r="64" spans="1:49" x14ac:dyDescent="0.3">
      <c r="A64" s="83">
        <v>150</v>
      </c>
      <c r="B64" s="50">
        <v>2.1360000000000001E-21</v>
      </c>
      <c r="C64" s="15">
        <v>60</v>
      </c>
      <c r="D64" s="15">
        <v>14.4</v>
      </c>
      <c r="E64" s="15"/>
      <c r="F64" s="15"/>
      <c r="G64" s="15"/>
      <c r="H64" s="15"/>
      <c r="I64" s="15"/>
      <c r="J64" s="16">
        <v>19.5</v>
      </c>
      <c r="K64" s="16">
        <v>32.049999999999997</v>
      </c>
      <c r="L64" s="15">
        <f t="shared" si="51"/>
        <v>23.904382470119526</v>
      </c>
      <c r="M64" s="15"/>
      <c r="N64" s="87"/>
      <c r="O64" s="88">
        <v>19.5</v>
      </c>
      <c r="P64" s="88">
        <f>O64</f>
        <v>19.5</v>
      </c>
      <c r="Q64" s="93">
        <v>0</v>
      </c>
      <c r="R64" s="66">
        <f>IF(P64&gt;J64,300-(($P64-J64)*$L64),($B64*POWER(($C64-P64),$D64)))-(Q64*4)</f>
        <v>299.88419859170477</v>
      </c>
      <c r="S64" s="7"/>
      <c r="T64" s="91">
        <v>150</v>
      </c>
      <c r="U64" s="53">
        <v>3.058E-83</v>
      </c>
      <c r="V64" s="20">
        <v>100</v>
      </c>
      <c r="W64" s="20">
        <v>44.661200000000001</v>
      </c>
      <c r="X64" s="47"/>
      <c r="Y64" s="47"/>
      <c r="Z64" s="47"/>
      <c r="AA64" s="47"/>
      <c r="AB64" s="19">
        <v>18.760000000000002</v>
      </c>
      <c r="AC64" s="19">
        <v>20.010000000000002</v>
      </c>
      <c r="AD64" s="19">
        <v>29</v>
      </c>
      <c r="AE64" s="20">
        <f t="shared" si="52"/>
        <v>33.370411568409352</v>
      </c>
      <c r="AF64" s="13"/>
      <c r="AG64" s="58"/>
      <c r="AH64" s="59">
        <v>20.010000000000002</v>
      </c>
      <c r="AI64" s="59">
        <f t="shared" si="53"/>
        <v>20.010000000000002</v>
      </c>
      <c r="AJ64" s="61">
        <v>0</v>
      </c>
      <c r="AK64" s="73">
        <f t="shared" si="54"/>
        <v>300.12027967475512</v>
      </c>
    </row>
    <row r="65" spans="1:37" x14ac:dyDescent="0.3">
      <c r="A65" s="83">
        <v>600</v>
      </c>
      <c r="B65" s="50">
        <v>3.9229999999999997E-24</v>
      </c>
      <c r="C65" s="15">
        <v>280</v>
      </c>
      <c r="D65" s="15">
        <v>11.5</v>
      </c>
      <c r="E65" s="15"/>
      <c r="F65" s="15"/>
      <c r="G65" s="15"/>
      <c r="H65" s="15"/>
      <c r="I65" s="15"/>
      <c r="J65" s="16">
        <v>101.89</v>
      </c>
      <c r="K65" s="16">
        <v>175.05</v>
      </c>
      <c r="L65" s="15">
        <f t="shared" si="51"/>
        <v>4.1006014215418256</v>
      </c>
      <c r="M65" s="15"/>
      <c r="N65" s="87">
        <v>1</v>
      </c>
      <c r="O65" s="88">
        <v>41.89</v>
      </c>
      <c r="P65" s="88">
        <f>(N65*60)+O65</f>
        <v>101.89</v>
      </c>
      <c r="Q65" s="93"/>
      <c r="R65" s="66">
        <f>$B65*POWER(($C65-P65),$D65)</f>
        <v>299.59447502554991</v>
      </c>
      <c r="S65" s="7"/>
      <c r="T65" s="91">
        <v>600</v>
      </c>
      <c r="U65" s="53">
        <v>1.295E-37</v>
      </c>
      <c r="V65" s="20">
        <v>300</v>
      </c>
      <c r="W65" s="20">
        <v>17.2042</v>
      </c>
      <c r="X65" s="47"/>
      <c r="Y65" s="47"/>
      <c r="Z65" s="47"/>
      <c r="AA65" s="47"/>
      <c r="AB65" s="28">
        <v>97.88</v>
      </c>
      <c r="AC65" s="28">
        <v>105.88</v>
      </c>
      <c r="AD65" s="28">
        <v>160</v>
      </c>
      <c r="AE65" s="20">
        <f t="shared" si="52"/>
        <v>5.5432372505543235</v>
      </c>
      <c r="AF65" s="13"/>
      <c r="AG65" s="58">
        <v>1</v>
      </c>
      <c r="AH65" s="59">
        <v>45.88</v>
      </c>
      <c r="AI65" s="59">
        <f>(AG65*60)+AH65</f>
        <v>105.88</v>
      </c>
      <c r="AJ65" s="59"/>
      <c r="AK65" s="73">
        <f t="shared" ref="AK65:AK67" si="55">IF(AI65&gt;AC65,300-((AI65-AC65)*AE65),(U65*POWER((V65-AI65),W65)))</f>
        <v>299.70122981814939</v>
      </c>
    </row>
    <row r="66" spans="1:37" x14ac:dyDescent="0.3">
      <c r="A66" s="83">
        <v>1200</v>
      </c>
      <c r="B66" s="50">
        <v>1.7099999999999999E-20</v>
      </c>
      <c r="C66" s="15">
        <v>500</v>
      </c>
      <c r="D66" s="15">
        <v>9.1</v>
      </c>
      <c r="E66" s="15"/>
      <c r="F66" s="15"/>
      <c r="G66" s="15"/>
      <c r="H66" s="15"/>
      <c r="I66" s="15"/>
      <c r="J66" s="16">
        <v>221.75</v>
      </c>
      <c r="K66" s="16">
        <v>357.05</v>
      </c>
      <c r="L66" s="15">
        <f t="shared" si="51"/>
        <v>2.2172949002217295</v>
      </c>
      <c r="M66" s="15"/>
      <c r="N66" s="87">
        <v>3</v>
      </c>
      <c r="O66" s="88">
        <v>41.75</v>
      </c>
      <c r="P66" s="88">
        <f>(N66*60)+O66</f>
        <v>221.75</v>
      </c>
      <c r="Q66" s="93"/>
      <c r="R66" s="66">
        <f>$B66*POWER(($C66-P66),$D66)</f>
        <v>300.16232781953693</v>
      </c>
      <c r="S66" s="7"/>
      <c r="T66" s="91">
        <v>1200</v>
      </c>
      <c r="U66" s="53">
        <v>7.3800000000000004E-23</v>
      </c>
      <c r="V66" s="20">
        <v>500</v>
      </c>
      <c r="W66" s="20">
        <v>10.1412</v>
      </c>
      <c r="X66" s="47"/>
      <c r="Y66" s="47"/>
      <c r="Z66" s="47"/>
      <c r="AA66" s="47"/>
      <c r="AB66" s="28">
        <v>214.04</v>
      </c>
      <c r="AC66" s="28">
        <v>232.89</v>
      </c>
      <c r="AD66" s="28">
        <v>345</v>
      </c>
      <c r="AE66" s="20">
        <f t="shared" si="52"/>
        <v>2.6759432700026755</v>
      </c>
      <c r="AF66" s="13"/>
      <c r="AG66" s="58">
        <v>3</v>
      </c>
      <c r="AH66" s="59">
        <v>52.89</v>
      </c>
      <c r="AI66" s="59">
        <f t="shared" ref="AI66" si="56">(AG66*60)+AH66</f>
        <v>232.89</v>
      </c>
      <c r="AJ66" s="59"/>
      <c r="AK66" s="73">
        <f t="shared" si="55"/>
        <v>300.33537183611372</v>
      </c>
    </row>
    <row r="67" spans="1:37" x14ac:dyDescent="0.3">
      <c r="A67" s="83" t="s">
        <v>24</v>
      </c>
      <c r="B67" s="15">
        <v>2.0500000000000001E-13</v>
      </c>
      <c r="C67" s="15">
        <v>34</v>
      </c>
      <c r="D67" s="15">
        <v>11.0169</v>
      </c>
      <c r="E67" s="15"/>
      <c r="F67" s="15"/>
      <c r="G67" s="15"/>
      <c r="H67" s="15"/>
      <c r="I67" s="15"/>
      <c r="J67" s="16">
        <v>10.199999999999999</v>
      </c>
      <c r="K67" s="16">
        <v>19.32</v>
      </c>
      <c r="L67" s="15">
        <f t="shared" si="51"/>
        <v>32.89473684210526</v>
      </c>
      <c r="M67" s="15"/>
      <c r="N67" s="87"/>
      <c r="O67" s="88">
        <v>10.199999999999999</v>
      </c>
      <c r="P67" s="88">
        <f t="shared" ref="P67:P73" si="57">O67</f>
        <v>10.199999999999999</v>
      </c>
      <c r="Q67" s="93"/>
      <c r="R67" s="66">
        <f>IF(P67&gt;J67,300-(($P67-J67)*$L67),($B67*POWER(($C67-P67),$D67)))</f>
        <v>300.16810208060332</v>
      </c>
      <c r="S67" s="7"/>
      <c r="T67" s="91" t="s">
        <v>24</v>
      </c>
      <c r="U67" s="20">
        <v>2.6500000000000001E-14</v>
      </c>
      <c r="V67" s="20">
        <v>30</v>
      </c>
      <c r="W67" s="20">
        <v>12.398199999999999</v>
      </c>
      <c r="X67" s="47"/>
      <c r="Y67" s="47"/>
      <c r="Z67" s="47"/>
      <c r="AA67" s="47"/>
      <c r="AB67" s="19">
        <v>9.15</v>
      </c>
      <c r="AC67" s="30">
        <v>10.28</v>
      </c>
      <c r="AD67" s="19">
        <v>17.2</v>
      </c>
      <c r="AE67" s="20">
        <f t="shared" si="52"/>
        <v>43.352601156069362</v>
      </c>
      <c r="AF67" s="13"/>
      <c r="AG67" s="58"/>
      <c r="AH67" s="59">
        <v>10.28</v>
      </c>
      <c r="AI67" s="59">
        <f t="shared" ref="AI67:AI72" si="58">AH67</f>
        <v>10.28</v>
      </c>
      <c r="AJ67" s="58"/>
      <c r="AK67" s="73">
        <f t="shared" si="55"/>
        <v>300.44206132556104</v>
      </c>
    </row>
    <row r="68" spans="1:37" x14ac:dyDescent="0.3">
      <c r="A68" s="83" t="s">
        <v>62</v>
      </c>
      <c r="B68" s="15">
        <v>1.7199999999999999E-15</v>
      </c>
      <c r="C68" s="15">
        <v>42</v>
      </c>
      <c r="D68" s="15">
        <v>11.719099999999999</v>
      </c>
      <c r="E68" s="15"/>
      <c r="F68" s="15"/>
      <c r="G68" s="15"/>
      <c r="H68" s="15"/>
      <c r="I68" s="15"/>
      <c r="J68" s="16">
        <v>12.4</v>
      </c>
      <c r="K68" s="16">
        <v>24.9</v>
      </c>
      <c r="L68" s="15">
        <f t="shared" si="51"/>
        <v>24.000000000000004</v>
      </c>
      <c r="M68" s="15"/>
      <c r="N68" s="87"/>
      <c r="O68" s="88">
        <v>12.42</v>
      </c>
      <c r="P68" s="88">
        <f t="shared" si="57"/>
        <v>12.42</v>
      </c>
      <c r="Q68" s="93">
        <v>0</v>
      </c>
      <c r="R68" s="66">
        <f>IF(P68&gt;J68,300-(($P68-J68)*$L68),($B68*POWER(($C68-P68),$D68)))-(Q68*4)</f>
        <v>299.52</v>
      </c>
      <c r="S68" s="7"/>
      <c r="T68" s="40" t="s">
        <v>73</v>
      </c>
      <c r="U68" s="20">
        <v>1.032E-12</v>
      </c>
      <c r="V68" s="20">
        <v>33</v>
      </c>
      <c r="W68" s="20">
        <v>10.8802</v>
      </c>
      <c r="X68" s="47"/>
      <c r="Y68" s="47"/>
      <c r="Z68" s="47"/>
      <c r="AA68" s="47"/>
      <c r="AB68" s="19">
        <f>11.35*(11.75/13.01)</f>
        <v>10.25076863950807</v>
      </c>
      <c r="AC68" s="30">
        <v>11.65</v>
      </c>
      <c r="AD68" s="19">
        <v>21</v>
      </c>
      <c r="AE68" s="20">
        <f t="shared" si="52"/>
        <v>32.085561497326204</v>
      </c>
      <c r="AF68" s="13"/>
      <c r="AG68" s="58"/>
      <c r="AH68" s="59">
        <v>11.65</v>
      </c>
      <c r="AI68" s="59">
        <f t="shared" si="58"/>
        <v>11.65</v>
      </c>
      <c r="AJ68" s="61">
        <v>0</v>
      </c>
      <c r="AK68" s="73">
        <f>IF(AI68&gt;AC68,300-((AI68-AC68)*AE68),(U68*POWER((V68-AI68),W68)))-(AJ68*4)</f>
        <v>300.46542500585656</v>
      </c>
    </row>
    <row r="69" spans="1:37" x14ac:dyDescent="0.3">
      <c r="A69" s="83" t="s">
        <v>70</v>
      </c>
      <c r="B69" s="15">
        <v>19.8</v>
      </c>
      <c r="C69" s="15">
        <v>1.9</v>
      </c>
      <c r="D69" s="15">
        <v>1.2403</v>
      </c>
      <c r="E69" s="15"/>
      <c r="F69" s="15"/>
      <c r="G69" s="15"/>
      <c r="H69" s="15"/>
      <c r="I69" s="15"/>
      <c r="J69" s="16">
        <v>10.85</v>
      </c>
      <c r="K69" s="16">
        <v>1.98</v>
      </c>
      <c r="L69" s="11">
        <f>300/(J69-K69)</f>
        <v>33.82187147688839</v>
      </c>
      <c r="M69" s="15"/>
      <c r="N69" s="87"/>
      <c r="O69" s="88">
        <v>10.85</v>
      </c>
      <c r="P69" s="88">
        <f t="shared" si="57"/>
        <v>10.85</v>
      </c>
      <c r="Q69" s="93"/>
      <c r="R69" s="69">
        <f>IF(P69&lt;J69,300+(($P69-J69)*$L69),$B69*POWER((P69-$C69),$D69))</f>
        <v>300.06220819074213</v>
      </c>
      <c r="S69" s="7"/>
      <c r="T69" s="40" t="s">
        <v>74</v>
      </c>
      <c r="U69" s="20">
        <v>25.98</v>
      </c>
      <c r="V69" s="20">
        <v>1.95</v>
      </c>
      <c r="W69" s="20">
        <v>1.2144999999999999</v>
      </c>
      <c r="X69" s="47"/>
      <c r="Y69" s="47"/>
      <c r="Z69" s="47"/>
      <c r="AA69" s="47"/>
      <c r="AB69" s="19">
        <v>15.22</v>
      </c>
      <c r="AC69" s="19">
        <v>9.44</v>
      </c>
      <c r="AD69" s="19">
        <v>2</v>
      </c>
      <c r="AE69" s="20">
        <f t="shared" ref="AE69:AE72" si="59">300/(AC69-AD69)</f>
        <v>40.322580645161295</v>
      </c>
      <c r="AF69" s="13"/>
      <c r="AG69" s="58"/>
      <c r="AH69" s="59">
        <v>9.44</v>
      </c>
      <c r="AI69" s="59">
        <f t="shared" si="58"/>
        <v>9.44</v>
      </c>
      <c r="AJ69" s="59"/>
      <c r="AK69" s="74">
        <f t="shared" ref="AK69:AK70" si="60">IF(AI69&lt;AC69,300+((AI69-AC69)*AE69),U69*POWER((AI69-V69),W69))</f>
        <v>299.70729524202108</v>
      </c>
    </row>
    <row r="70" spans="1:37" x14ac:dyDescent="0.3">
      <c r="A70" s="83" t="s">
        <v>71</v>
      </c>
      <c r="B70" s="15">
        <v>12.55</v>
      </c>
      <c r="C70" s="15">
        <v>4.9000000000000004</v>
      </c>
      <c r="D70" s="15">
        <v>0.99780000000000002</v>
      </c>
      <c r="E70" s="15"/>
      <c r="F70" s="15"/>
      <c r="G70" s="15"/>
      <c r="H70" s="15"/>
      <c r="I70" s="15"/>
      <c r="J70" s="16">
        <v>29</v>
      </c>
      <c r="K70" s="16">
        <v>4.95</v>
      </c>
      <c r="L70" s="11">
        <f>300/(J70-K70)</f>
        <v>12.474012474012474</v>
      </c>
      <c r="M70" s="15"/>
      <c r="N70" s="87"/>
      <c r="O70" s="88">
        <v>29</v>
      </c>
      <c r="P70" s="88">
        <f t="shared" si="57"/>
        <v>29</v>
      </c>
      <c r="Q70" s="93"/>
      <c r="R70" s="69">
        <f>IF(P70&lt;J70,300+(($P70-J70)*$L70),$B70*POWER((P70-$C70),$D70))</f>
        <v>300.3449477737895</v>
      </c>
      <c r="S70" s="49"/>
      <c r="T70" s="40" t="s">
        <v>75</v>
      </c>
      <c r="U70" s="20">
        <v>10.86</v>
      </c>
      <c r="V70" s="20">
        <v>4.9000000000000004</v>
      </c>
      <c r="W70" s="20">
        <v>1.1155999999999999</v>
      </c>
      <c r="X70" s="47"/>
      <c r="Y70" s="47"/>
      <c r="Z70" s="47"/>
      <c r="AA70" s="47"/>
      <c r="AB70" s="19">
        <v>41.33</v>
      </c>
      <c r="AC70" s="19">
        <v>24.49</v>
      </c>
      <c r="AD70" s="19">
        <v>5</v>
      </c>
      <c r="AE70" s="20">
        <f t="shared" si="59"/>
        <v>15.392508978963573</v>
      </c>
      <c r="AF70" s="13"/>
      <c r="AG70" s="58"/>
      <c r="AH70" s="59">
        <v>24.49</v>
      </c>
      <c r="AI70" s="59">
        <f t="shared" si="58"/>
        <v>24.49</v>
      </c>
      <c r="AJ70" s="59"/>
      <c r="AK70" s="74">
        <f t="shared" si="60"/>
        <v>300.07059681127424</v>
      </c>
    </row>
    <row r="71" spans="1:37" x14ac:dyDescent="0.3">
      <c r="A71" s="83" t="s">
        <v>56</v>
      </c>
      <c r="B71" s="15">
        <v>5.95</v>
      </c>
      <c r="C71" s="15">
        <v>4.8</v>
      </c>
      <c r="D71" s="52">
        <v>1.1506000000000001</v>
      </c>
      <c r="E71" s="15"/>
      <c r="F71" s="15"/>
      <c r="G71" s="15"/>
      <c r="H71" s="15"/>
      <c r="I71" s="15"/>
      <c r="J71" s="16">
        <v>35</v>
      </c>
      <c r="K71" s="16">
        <v>4.9000000000000004</v>
      </c>
      <c r="L71" s="11">
        <f>300/(J71-K71)</f>
        <v>9.9667774086378724</v>
      </c>
      <c r="M71" s="15"/>
      <c r="N71" s="87"/>
      <c r="O71" s="88">
        <v>35</v>
      </c>
      <c r="P71" s="88">
        <f t="shared" si="57"/>
        <v>35</v>
      </c>
      <c r="Q71" s="93"/>
      <c r="R71" s="69">
        <f>IF(P71&lt;J71,300+(($P71-J71)*$L71),$B71*POWER((P71-$C71),$D71))</f>
        <v>300.20156661302377</v>
      </c>
      <c r="S71" s="49"/>
      <c r="T71" s="40" t="s">
        <v>78</v>
      </c>
      <c r="U71" s="20">
        <v>5.35</v>
      </c>
      <c r="V71" s="20">
        <v>4.8</v>
      </c>
      <c r="W71" s="45">
        <v>1.2243999999999999</v>
      </c>
      <c r="X71" s="45"/>
      <c r="Y71" s="20">
        <v>6.5000000000000002E-2</v>
      </c>
      <c r="Z71" s="20">
        <v>1.5</v>
      </c>
      <c r="AA71" s="45">
        <v>2.3279999999999998</v>
      </c>
      <c r="AB71" s="19">
        <v>52</v>
      </c>
      <c r="AC71" s="19">
        <v>39</v>
      </c>
      <c r="AD71" s="19">
        <v>5</v>
      </c>
      <c r="AE71" s="20">
        <f t="shared" si="59"/>
        <v>8.8235294117647065</v>
      </c>
      <c r="AF71" s="44"/>
      <c r="AG71" s="58"/>
      <c r="AH71" s="59">
        <v>39</v>
      </c>
      <c r="AI71" s="59">
        <f t="shared" si="58"/>
        <v>39</v>
      </c>
      <c r="AJ71" s="59"/>
      <c r="AK71" s="74">
        <f>IF(AI71&lt;AC71,300+((AI71-AC71)*AE71),IF(AI71&lt;AB71,Y71*POWER((AI71-Z71),AA71),U71*POWER((AI71-V71),W71)))</f>
        <v>300.09457737288295</v>
      </c>
    </row>
    <row r="72" spans="1:37" x14ac:dyDescent="0.3">
      <c r="A72" s="83" t="s">
        <v>72</v>
      </c>
      <c r="B72" s="15">
        <v>9.0150000000000006</v>
      </c>
      <c r="C72" s="15">
        <v>4.9000000000000004</v>
      </c>
      <c r="D72" s="15">
        <v>1.012</v>
      </c>
      <c r="E72" s="15"/>
      <c r="F72" s="15"/>
      <c r="G72" s="15"/>
      <c r="H72" s="15"/>
      <c r="I72" s="15"/>
      <c r="J72" s="16">
        <v>36.85</v>
      </c>
      <c r="K72" s="16">
        <v>4.9000000000000004</v>
      </c>
      <c r="L72" s="11">
        <f>300/(J72-K72)</f>
        <v>9.3896713615023462</v>
      </c>
      <c r="M72" s="15"/>
      <c r="N72" s="87"/>
      <c r="O72" s="88">
        <v>36.85</v>
      </c>
      <c r="P72" s="88">
        <f t="shared" si="57"/>
        <v>36.85</v>
      </c>
      <c r="Q72" s="93"/>
      <c r="R72" s="69">
        <f>IF(P72&lt;J72,300+(($P72-J72)*$L72),$B72*POWER((P72-$C72),$D72))</f>
        <v>300.25499700883802</v>
      </c>
      <c r="S72" s="49"/>
      <c r="T72" s="40" t="s">
        <v>72</v>
      </c>
      <c r="U72" s="20">
        <v>7.27</v>
      </c>
      <c r="V72" s="20">
        <v>4.8</v>
      </c>
      <c r="W72" s="20">
        <v>1.1728000000000001</v>
      </c>
      <c r="X72" s="47"/>
      <c r="Y72" s="47"/>
      <c r="Z72" s="47"/>
      <c r="AA72" s="47"/>
      <c r="AB72" s="19">
        <v>47.85</v>
      </c>
      <c r="AC72" s="19">
        <v>28.65</v>
      </c>
      <c r="AD72" s="19">
        <v>5</v>
      </c>
      <c r="AE72" s="20">
        <f t="shared" si="59"/>
        <v>12.684989429175477</v>
      </c>
      <c r="AF72" s="13"/>
      <c r="AG72" s="58"/>
      <c r="AH72" s="59">
        <v>28.65</v>
      </c>
      <c r="AI72" s="59">
        <f t="shared" si="58"/>
        <v>28.65</v>
      </c>
      <c r="AJ72" s="59"/>
      <c r="AK72" s="74">
        <f t="shared" ref="AK72" si="61">IF(AI72&lt;AC72,300+((AI72-AC72)*AE72),U72*POWER((AI72-V72),W72))</f>
        <v>299.95270782166125</v>
      </c>
    </row>
    <row r="73" spans="1:37" x14ac:dyDescent="0.3">
      <c r="A73" s="83" t="s">
        <v>64</v>
      </c>
      <c r="B73" s="15">
        <v>1.5679999999999999E-2</v>
      </c>
      <c r="C73" s="15">
        <v>140</v>
      </c>
      <c r="D73" s="15">
        <v>1.3489</v>
      </c>
      <c r="E73" s="15"/>
      <c r="F73" s="15"/>
      <c r="G73" s="15"/>
      <c r="H73" s="15"/>
      <c r="I73" s="15"/>
      <c r="J73" s="43">
        <v>1634</v>
      </c>
      <c r="K73" s="43">
        <v>150</v>
      </c>
      <c r="L73" s="15">
        <f>300/(J73-K73)</f>
        <v>0.20215633423180593</v>
      </c>
      <c r="M73" s="15"/>
      <c r="N73" s="87"/>
      <c r="O73" s="89">
        <v>1634</v>
      </c>
      <c r="P73" s="89">
        <f t="shared" si="57"/>
        <v>1634</v>
      </c>
      <c r="Q73" s="93"/>
      <c r="R73" s="69">
        <f>IF(P73&lt;J73,300+(($P73-J73)*$L73),$B73*POWER((P73-$C73),$D73))</f>
        <v>300.07345540142614</v>
      </c>
      <c r="S73" s="49"/>
      <c r="T73" s="40" t="s">
        <v>64</v>
      </c>
      <c r="U73" s="20">
        <v>4.1099999999999999E-3</v>
      </c>
      <c r="V73" s="20">
        <v>140</v>
      </c>
      <c r="W73" s="20">
        <v>1.4670000000000001</v>
      </c>
      <c r="X73" s="47"/>
      <c r="Y73" s="47"/>
      <c r="Z73" s="47"/>
      <c r="AA73" s="47"/>
      <c r="AB73" s="30">
        <v>3455</v>
      </c>
      <c r="AC73" s="30">
        <v>2205</v>
      </c>
      <c r="AD73" s="30">
        <v>175</v>
      </c>
      <c r="AE73" s="20">
        <f>300/(AC73-AD73)</f>
        <v>0.14778325123152711</v>
      </c>
      <c r="AF73" s="13"/>
      <c r="AG73" s="58"/>
      <c r="AH73" s="60">
        <v>2205</v>
      </c>
      <c r="AI73" s="60">
        <f>AH73</f>
        <v>2205</v>
      </c>
      <c r="AJ73" s="60"/>
      <c r="AK73" s="74">
        <f>IF(AI73&lt;AC73,300+((AI73-AC73)*AE73),U73*POWER((AI73-V73),W73))</f>
        <v>299.79856104504938</v>
      </c>
    </row>
    <row r="74" spans="1:37" x14ac:dyDescent="0.3">
      <c r="A74" s="8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87"/>
      <c r="O74" s="87"/>
      <c r="P74" s="87"/>
      <c r="Q74" s="87"/>
      <c r="R74" s="15"/>
      <c r="S74" s="7"/>
      <c r="T74" s="40"/>
      <c r="U74" s="20"/>
      <c r="V74" s="20"/>
      <c r="W74" s="20"/>
      <c r="X74" s="47"/>
      <c r="Y74" s="47"/>
      <c r="Z74" s="47"/>
      <c r="AA74" s="47"/>
      <c r="AB74" s="76"/>
      <c r="AC74" s="46"/>
      <c r="AD74" s="76"/>
      <c r="AE74" s="20"/>
      <c r="AF74" s="13"/>
      <c r="AG74" s="58"/>
      <c r="AH74" s="59"/>
      <c r="AI74" s="59"/>
      <c r="AJ74" s="59"/>
      <c r="AK74" s="74"/>
    </row>
    <row r="75" spans="1:37" x14ac:dyDescent="0.3">
      <c r="A75" s="8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87"/>
      <c r="O75" s="87"/>
      <c r="P75" s="87"/>
      <c r="Q75" s="87"/>
      <c r="R75" s="15"/>
      <c r="S75" s="49"/>
      <c r="T75" s="40"/>
      <c r="U75" s="20"/>
      <c r="V75" s="20"/>
      <c r="W75" s="20"/>
      <c r="X75" s="47"/>
      <c r="Y75" s="47"/>
      <c r="Z75" s="47"/>
      <c r="AA75" s="47"/>
      <c r="AB75" s="76"/>
      <c r="AC75" s="46"/>
      <c r="AD75" s="76"/>
      <c r="AE75" s="20"/>
      <c r="AF75" s="13"/>
      <c r="AG75" s="58"/>
      <c r="AH75" s="59"/>
      <c r="AI75" s="59"/>
      <c r="AJ75" s="59"/>
      <c r="AK75" s="74"/>
    </row>
    <row r="76" spans="1:37" x14ac:dyDescent="0.3">
      <c r="A76" s="8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87"/>
      <c r="O76" s="87"/>
      <c r="P76" s="87"/>
      <c r="Q76" s="87"/>
      <c r="R76" s="15"/>
      <c r="S76" s="49"/>
      <c r="T76" s="40"/>
      <c r="U76" s="20"/>
      <c r="V76" s="20"/>
      <c r="W76" s="20"/>
      <c r="X76" s="47"/>
      <c r="Y76" s="47"/>
      <c r="Z76" s="47"/>
      <c r="AA76" s="47"/>
      <c r="AB76" s="76"/>
      <c r="AC76" s="46"/>
      <c r="AD76" s="76"/>
      <c r="AE76" s="20"/>
      <c r="AF76" s="13"/>
      <c r="AG76" s="58"/>
      <c r="AH76" s="59"/>
      <c r="AI76" s="59"/>
      <c r="AJ76" s="59"/>
      <c r="AK76" s="74"/>
    </row>
    <row r="77" spans="1:37" x14ac:dyDescent="0.3">
      <c r="A77" s="8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87"/>
      <c r="O77" s="87"/>
      <c r="P77" s="87"/>
      <c r="Q77" s="87"/>
      <c r="R77" s="15"/>
      <c r="S77" s="49"/>
      <c r="T77" s="40"/>
      <c r="U77" s="20"/>
      <c r="V77" s="20"/>
      <c r="W77" s="20"/>
      <c r="X77" s="47"/>
      <c r="Y77" s="47"/>
      <c r="Z77" s="47"/>
      <c r="AA77" s="47"/>
      <c r="AB77" s="47"/>
      <c r="AC77" s="77"/>
      <c r="AD77" s="47"/>
      <c r="AE77" s="20"/>
      <c r="AF77" s="13"/>
      <c r="AG77" s="58"/>
      <c r="AH77" s="60"/>
      <c r="AI77" s="60"/>
      <c r="AJ77" s="60"/>
      <c r="AK77" s="74"/>
    </row>
    <row r="80" spans="1:37" x14ac:dyDescent="0.3">
      <c r="AH80" s="21"/>
      <c r="AI80" s="21"/>
      <c r="AJ80" s="21"/>
    </row>
    <row r="81" spans="21:36" x14ac:dyDescent="0.3">
      <c r="AH81" s="21"/>
      <c r="AI81" s="29"/>
      <c r="AJ81" s="29"/>
    </row>
    <row r="82" spans="21:36" x14ac:dyDescent="0.3">
      <c r="AH82" s="21"/>
      <c r="AI82" s="21"/>
      <c r="AJ82" s="21"/>
    </row>
    <row r="83" spans="21:36" x14ac:dyDescent="0.3">
      <c r="AH83" s="21"/>
      <c r="AI83" s="21"/>
      <c r="AJ83" s="21"/>
    </row>
    <row r="84" spans="21:36" x14ac:dyDescent="0.3">
      <c r="AH84" s="21"/>
      <c r="AI84" s="21"/>
      <c r="AJ84" s="21"/>
    </row>
    <row r="85" spans="21:36" x14ac:dyDescent="0.3">
      <c r="AH85" s="21"/>
      <c r="AI85" s="21"/>
      <c r="AJ85" s="21"/>
    </row>
    <row r="86" spans="21:36" x14ac:dyDescent="0.3">
      <c r="AH86" s="21"/>
      <c r="AI86" s="21"/>
      <c r="AJ86" s="21"/>
    </row>
    <row r="87" spans="21:36" x14ac:dyDescent="0.3">
      <c r="AH87" s="21"/>
      <c r="AI87" s="21"/>
      <c r="AJ87" s="21"/>
    </row>
    <row r="88" spans="21:36" x14ac:dyDescent="0.3">
      <c r="AH88" s="21"/>
      <c r="AI88" s="29"/>
      <c r="AJ88" s="29"/>
    </row>
    <row r="89" spans="21:36" x14ac:dyDescent="0.3">
      <c r="U89" s="29"/>
      <c r="AH89" s="21"/>
      <c r="AI89" s="29"/>
      <c r="AJ89" s="29"/>
    </row>
    <row r="90" spans="21:36" x14ac:dyDescent="0.3">
      <c r="AH90" s="21"/>
      <c r="AI90" s="21"/>
      <c r="AJ90" s="21"/>
    </row>
    <row r="91" spans="21:36" x14ac:dyDescent="0.3">
      <c r="AH91" s="21"/>
      <c r="AI91" s="21"/>
      <c r="AJ91" s="21"/>
    </row>
    <row r="93" spans="21:36" x14ac:dyDescent="0.3">
      <c r="U93" s="29"/>
      <c r="AH93" s="21"/>
      <c r="AI93" s="21"/>
      <c r="AJ93" s="21"/>
    </row>
    <row r="94" spans="21:36" x14ac:dyDescent="0.3">
      <c r="U94" s="29"/>
      <c r="AH94" s="21"/>
      <c r="AI94" s="21"/>
      <c r="AJ94" s="21"/>
    </row>
    <row r="95" spans="21:36" x14ac:dyDescent="0.3">
      <c r="AH95" s="21"/>
      <c r="AI95" s="29"/>
      <c r="AJ95" s="29"/>
    </row>
    <row r="96" spans="21:36" x14ac:dyDescent="0.3">
      <c r="AH96" s="21"/>
      <c r="AI96" s="21"/>
      <c r="AJ96" s="21"/>
    </row>
    <row r="97" spans="34:36" x14ac:dyDescent="0.3">
      <c r="AH97" s="21"/>
      <c r="AI97" s="21"/>
      <c r="AJ97" s="21"/>
    </row>
    <row r="98" spans="34:36" x14ac:dyDescent="0.3">
      <c r="AH98" s="21"/>
      <c r="AI98" s="21"/>
      <c r="AJ98" s="21"/>
    </row>
    <row r="99" spans="34:36" x14ac:dyDescent="0.3">
      <c r="AH99" s="21"/>
      <c r="AI99" s="21"/>
      <c r="AJ99" s="21"/>
    </row>
    <row r="100" spans="34:36" x14ac:dyDescent="0.3">
      <c r="AH100" s="21"/>
      <c r="AI100" s="21"/>
      <c r="AJ100" s="21"/>
    </row>
    <row r="101" spans="34:36" x14ac:dyDescent="0.3">
      <c r="AH101" s="21"/>
      <c r="AI101" s="21"/>
      <c r="AJ101" s="21"/>
    </row>
    <row r="102" spans="34:36" x14ac:dyDescent="0.3">
      <c r="AH102" s="21"/>
      <c r="AI102" s="21"/>
      <c r="AJ102" s="21"/>
    </row>
    <row r="103" spans="34:36" x14ac:dyDescent="0.3">
      <c r="AH103" s="21"/>
      <c r="AI103" s="21"/>
      <c r="AJ103" s="21"/>
    </row>
    <row r="104" spans="34:36" x14ac:dyDescent="0.3">
      <c r="AH104" s="21"/>
      <c r="AI104" s="21"/>
      <c r="AJ104" s="21"/>
    </row>
    <row r="105" spans="34:36" x14ac:dyDescent="0.3">
      <c r="AH105" s="21"/>
      <c r="AI105" s="21"/>
      <c r="AJ105" s="21"/>
    </row>
    <row r="106" spans="34:36" x14ac:dyDescent="0.3">
      <c r="AH106" s="21"/>
      <c r="AI106" s="21"/>
      <c r="AJ106" s="21"/>
    </row>
    <row r="107" spans="34:36" x14ac:dyDescent="0.3">
      <c r="AH107" s="21"/>
      <c r="AI107" s="29"/>
      <c r="AJ107" s="29"/>
    </row>
    <row r="108" spans="34:36" x14ac:dyDescent="0.3">
      <c r="AH108" s="21"/>
      <c r="AI108" s="29"/>
      <c r="AJ108" s="29"/>
    </row>
    <row r="109" spans="34:36" x14ac:dyDescent="0.3">
      <c r="AH109" s="21"/>
      <c r="AI109" s="21"/>
      <c r="AJ109" s="21"/>
    </row>
    <row r="110" spans="34:36" x14ac:dyDescent="0.3">
      <c r="AH110" s="21"/>
      <c r="AI110" s="21"/>
      <c r="AJ110" s="21"/>
    </row>
    <row r="111" spans="34:36" x14ac:dyDescent="0.3">
      <c r="AH111" s="21"/>
      <c r="AI111" s="29"/>
      <c r="AJ111" s="29"/>
    </row>
    <row r="112" spans="34:36" x14ac:dyDescent="0.3">
      <c r="AH112" s="21"/>
      <c r="AI112" s="21"/>
      <c r="AJ112" s="21"/>
    </row>
    <row r="113" spans="34:36" x14ac:dyDescent="0.3">
      <c r="AH113" s="21"/>
      <c r="AI113" s="21"/>
      <c r="AJ113" s="21"/>
    </row>
    <row r="114" spans="34:36" x14ac:dyDescent="0.3">
      <c r="AH114" s="21"/>
      <c r="AI114" s="21"/>
      <c r="AJ114" s="21"/>
    </row>
    <row r="115" spans="34:36" x14ac:dyDescent="0.3">
      <c r="AH115" s="21"/>
      <c r="AI115" s="21"/>
      <c r="AJ115" s="21"/>
    </row>
    <row r="116" spans="34:36" x14ac:dyDescent="0.3">
      <c r="AH116" s="21"/>
      <c r="AI116" s="21"/>
      <c r="AJ116" s="21"/>
    </row>
    <row r="117" spans="34:36" x14ac:dyDescent="0.3">
      <c r="AH117" s="21"/>
      <c r="AI117" s="21"/>
      <c r="AJ117" s="21"/>
    </row>
    <row r="118" spans="34:36" x14ac:dyDescent="0.3">
      <c r="AH118" s="21"/>
      <c r="AI118" s="21"/>
      <c r="AJ118" s="21"/>
    </row>
    <row r="119" spans="34:36" x14ac:dyDescent="0.3">
      <c r="AH119" s="21"/>
      <c r="AI119" s="21"/>
      <c r="AJ119" s="21"/>
    </row>
    <row r="120" spans="34:36" x14ac:dyDescent="0.3">
      <c r="AH120" s="21"/>
      <c r="AI120" s="29"/>
      <c r="AJ120" s="29"/>
    </row>
    <row r="121" spans="34:36" x14ac:dyDescent="0.3">
      <c r="AH121" s="21"/>
      <c r="AI121" s="29"/>
      <c r="AJ121" s="29"/>
    </row>
    <row r="122" spans="34:36" x14ac:dyDescent="0.3">
      <c r="AH122" s="21"/>
      <c r="AI122" s="21"/>
      <c r="AJ122" s="21"/>
    </row>
    <row r="123" spans="34:36" x14ac:dyDescent="0.3">
      <c r="AH123" s="21"/>
      <c r="AI123" s="21"/>
      <c r="AJ123" s="21"/>
    </row>
    <row r="124" spans="34:36" x14ac:dyDescent="0.3">
      <c r="AH124" s="21"/>
      <c r="AI124" s="29"/>
      <c r="AJ124" s="29"/>
    </row>
    <row r="125" spans="34:36" x14ac:dyDescent="0.3">
      <c r="AH125" s="21"/>
      <c r="AI125" s="21"/>
      <c r="AJ125" s="21"/>
    </row>
    <row r="126" spans="34:36" x14ac:dyDescent="0.3">
      <c r="AH126" s="21"/>
      <c r="AI126" s="21"/>
      <c r="AJ126" s="21"/>
    </row>
    <row r="127" spans="34:36" x14ac:dyDescent="0.3">
      <c r="AH127" s="21"/>
      <c r="AI127" s="29"/>
      <c r="AJ127" s="29"/>
    </row>
  </sheetData>
  <sheetProtection algorithmName="SHA-512" hashValue="xV4NiaO+oZ+KEsLMOl+Ib5bDjQ3C9rW+MEioNDcqxGUFT/KBWibCAcedGqy+74ApLNtdsf1VvkfdF5vuEUQAzQ==" saltValue="hjkmDjPFPmccwBmb9weBdg==" spinCount="100000" sheet="1" objects="1" scenarios="1" selectLockedCells="1"/>
  <mergeCells count="5">
    <mergeCell ref="A1:AK1"/>
    <mergeCell ref="A2:R2"/>
    <mergeCell ref="T2:AK2"/>
    <mergeCell ref="N3:O3"/>
    <mergeCell ref="AG3:A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SCORER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2023-11-10T09:21:15Z</dcterms:modified>
</cp:coreProperties>
</file>